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codeName="ThisWorkbook" autoCompressPictures="0"/>
  <mc:AlternateContent xmlns:mc="http://schemas.openxmlformats.org/markup-compatibility/2006">
    <mc:Choice Requires="x15">
      <x15ac:absPath xmlns:x15ac="http://schemas.microsoft.com/office/spreadsheetml/2010/11/ac" url="/Users/caitlyn/Documents/"/>
    </mc:Choice>
  </mc:AlternateContent>
  <bookViews>
    <workbookView xWindow="0" yWindow="460" windowWidth="10000" windowHeight="5060" tabRatio="784" firstSheet="1" activeTab="1"/>
  </bookViews>
  <sheets>
    <sheet name="Instructions" sheetId="36" r:id="rId1"/>
    <sheet name="School Inputs" sheetId="13" r:id="rId2"/>
    <sheet name="Technology &amp; Equipment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Summary'!$B$1:$I$40</definedName>
    <definedName name="_xlnm.Print_Area" localSheetId="0">Instructions!$A$1:$A$44</definedName>
    <definedName name="_xlnm.Print_Area" localSheetId="1">'School Inputs'!$A$1:$N$1592</definedName>
    <definedName name="_xlnm.Print_Area" localSheetId="2">'Technology &amp; Equipment Inputs'!$A$1:$L$89</definedName>
    <definedName name="_xlnm.Print_Titles" localSheetId="1">'School Inputs'!$4:$4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2" i="38" l="1"/>
  <c r="F22" i="38"/>
  <c r="G22" i="38"/>
  <c r="H22" i="38"/>
  <c r="I22" i="38"/>
  <c r="J22" i="38"/>
  <c r="K22" i="38"/>
  <c r="L22" i="38"/>
  <c r="M22" i="38"/>
  <c r="D22" i="38"/>
  <c r="D20" i="38"/>
  <c r="E20" i="38"/>
  <c r="F20" i="38"/>
  <c r="G20" i="38"/>
  <c r="H20" i="38"/>
  <c r="I20" i="38"/>
  <c r="J20" i="38"/>
  <c r="K20" i="38"/>
  <c r="L20" i="38"/>
  <c r="M20" i="38"/>
  <c r="C20" i="38"/>
  <c r="D29" i="38"/>
  <c r="E29" i="38"/>
  <c r="F29" i="38"/>
  <c r="G29" i="38"/>
  <c r="H29" i="38"/>
  <c r="I29" i="38"/>
  <c r="J29" i="38"/>
  <c r="K29" i="38"/>
  <c r="L29" i="38"/>
  <c r="M29" i="38"/>
  <c r="C29" i="38"/>
  <c r="D21" i="38"/>
  <c r="E21" i="38"/>
  <c r="F21" i="38"/>
  <c r="G21" i="38"/>
  <c r="H21" i="38"/>
  <c r="I21" i="38"/>
  <c r="J21" i="38"/>
  <c r="K21" i="38"/>
  <c r="L21" i="38"/>
  <c r="M21" i="38"/>
  <c r="C21" i="38"/>
  <c r="D19" i="35"/>
  <c r="F27" i="13"/>
  <c r="I22" i="13"/>
  <c r="I39" i="13"/>
  <c r="I1385" i="13"/>
  <c r="H11" i="34"/>
  <c r="I11" i="34"/>
  <c r="J11" i="34"/>
  <c r="K11" i="34"/>
  <c r="L11" i="34"/>
  <c r="C27" i="38"/>
  <c r="D27" i="38"/>
  <c r="E27" i="38"/>
  <c r="F27" i="38"/>
  <c r="G27" i="38"/>
  <c r="H27" i="38"/>
  <c r="I27" i="38"/>
  <c r="J27" i="38"/>
  <c r="K27" i="38"/>
  <c r="L27" i="38"/>
  <c r="M27" i="38"/>
  <c r="B27" i="38"/>
  <c r="B7" i="38"/>
  <c r="B6" i="38"/>
  <c r="E31" i="38"/>
  <c r="F31" i="38"/>
  <c r="G31" i="38"/>
  <c r="H31" i="38"/>
  <c r="I31" i="38"/>
  <c r="J31" i="38"/>
  <c r="K31" i="38"/>
  <c r="L31" i="38"/>
  <c r="M31" i="38"/>
  <c r="D31" i="38"/>
  <c r="D26" i="38"/>
  <c r="E26" i="38"/>
  <c r="F26" i="38"/>
  <c r="G26" i="38"/>
  <c r="H26" i="38"/>
  <c r="I26" i="38"/>
  <c r="J26" i="38"/>
  <c r="K26" i="38"/>
  <c r="L26" i="38"/>
  <c r="M26" i="38"/>
  <c r="C26" i="38"/>
  <c r="E30" i="38"/>
  <c r="F30" i="38"/>
  <c r="G30" i="38"/>
  <c r="H30" i="38"/>
  <c r="I30" i="38"/>
  <c r="J30" i="38"/>
  <c r="K30" i="38"/>
  <c r="L30" i="38"/>
  <c r="M30" i="38"/>
  <c r="D30" i="38"/>
  <c r="C28" i="38"/>
  <c r="D28" i="38"/>
  <c r="E28" i="38"/>
  <c r="F28" i="38"/>
  <c r="G28" i="38"/>
  <c r="H28" i="38"/>
  <c r="I28" i="38"/>
  <c r="J28" i="38"/>
  <c r="K28" i="38"/>
  <c r="L28" i="38"/>
  <c r="M28" i="38"/>
  <c r="B28" i="38"/>
  <c r="C6" i="38"/>
  <c r="L25" i="38"/>
  <c r="K25" i="38"/>
  <c r="J25" i="38"/>
  <c r="I25" i="38"/>
  <c r="H25" i="38"/>
  <c r="G25" i="38"/>
  <c r="F25" i="38"/>
  <c r="E25" i="38"/>
  <c r="D25" i="38"/>
  <c r="C25" i="38"/>
  <c r="B25" i="38"/>
  <c r="C24" i="38"/>
  <c r="D24" i="38"/>
  <c r="E24" i="38"/>
  <c r="F24" i="38"/>
  <c r="G24" i="38"/>
  <c r="H24" i="38"/>
  <c r="I24" i="38"/>
  <c r="J24" i="38"/>
  <c r="K24" i="38"/>
  <c r="L24" i="38"/>
  <c r="M24" i="38"/>
  <c r="B24" i="38"/>
  <c r="F12" i="38"/>
  <c r="G12" i="38"/>
  <c r="H12" i="38"/>
  <c r="I12" i="38"/>
  <c r="J12" i="38"/>
  <c r="K12" i="38"/>
  <c r="L12" i="38"/>
  <c r="E12" i="38"/>
  <c r="F10" i="38"/>
  <c r="G10" i="38"/>
  <c r="H10" i="38"/>
  <c r="I10" i="38"/>
  <c r="J10" i="38"/>
  <c r="K10" i="38"/>
  <c r="L10" i="38"/>
  <c r="E10" i="38"/>
  <c r="E11" i="38"/>
  <c r="F11" i="38"/>
  <c r="G11" i="38"/>
  <c r="H11" i="38"/>
  <c r="I11" i="38"/>
  <c r="J11" i="38"/>
  <c r="K11" i="38"/>
  <c r="L11" i="38"/>
  <c r="M11" i="38"/>
  <c r="D11" i="38"/>
  <c r="C7" i="38"/>
  <c r="D7" i="38"/>
  <c r="E7" i="38"/>
  <c r="F7" i="38"/>
  <c r="G7" i="38"/>
  <c r="H7" i="38"/>
  <c r="I7" i="38"/>
  <c r="J7" i="38"/>
  <c r="K7" i="38"/>
  <c r="L7" i="38"/>
  <c r="M7" i="38"/>
  <c r="D6" i="38"/>
  <c r="E6" i="38"/>
  <c r="F6" i="38"/>
  <c r="G6" i="38"/>
  <c r="H6" i="38"/>
  <c r="I6" i="38"/>
  <c r="J6" i="38"/>
  <c r="K6" i="38"/>
  <c r="L6" i="38"/>
  <c r="M6" i="38"/>
  <c r="F162" i="13"/>
  <c r="F161" i="13"/>
  <c r="F150" i="13"/>
  <c r="J73" i="34"/>
  <c r="L79" i="34"/>
  <c r="K79" i="34"/>
  <c r="J79" i="34"/>
  <c r="I79" i="34"/>
  <c r="H79" i="34"/>
  <c r="G79" i="34"/>
  <c r="K73" i="34"/>
  <c r="H73" i="34"/>
  <c r="G73" i="34"/>
  <c r="O40" i="38"/>
  <c r="C40" i="38"/>
  <c r="D40" i="38"/>
  <c r="E40" i="38"/>
  <c r="F40" i="38"/>
  <c r="G40" i="38"/>
  <c r="H40" i="38"/>
  <c r="I40" i="38"/>
  <c r="J40" i="38"/>
  <c r="K40" i="38"/>
  <c r="L40" i="38"/>
  <c r="M40" i="38"/>
  <c r="B40" i="38"/>
  <c r="N7" i="38"/>
  <c r="P7" i="38"/>
  <c r="N39" i="38"/>
  <c r="P39" i="38"/>
  <c r="I6" i="13"/>
  <c r="J6" i="13"/>
  <c r="K6" i="13"/>
  <c r="L6" i="13"/>
  <c r="M6" i="13"/>
  <c r="C2" i="18"/>
  <c r="F13" i="34"/>
  <c r="F12" i="34"/>
  <c r="F50" i="34"/>
  <c r="F29" i="13"/>
  <c r="D255" i="13"/>
  <c r="D254" i="13"/>
  <c r="D253" i="13"/>
  <c r="D5" i="35"/>
  <c r="F5" i="35"/>
  <c r="D6" i="35"/>
  <c r="F6" i="35"/>
  <c r="D7" i="35"/>
  <c r="F7" i="35"/>
  <c r="D8" i="35"/>
  <c r="F8" i="35"/>
  <c r="D9" i="35"/>
  <c r="F9" i="35"/>
  <c r="D10" i="35"/>
  <c r="F10" i="35"/>
  <c r="D11" i="35"/>
  <c r="F11" i="35"/>
  <c r="D12" i="35"/>
  <c r="F12" i="35"/>
  <c r="D13" i="35"/>
  <c r="F13" i="35"/>
  <c r="D14" i="35"/>
  <c r="F14" i="35"/>
  <c r="D15" i="35"/>
  <c r="F15" i="35"/>
  <c r="D16" i="35"/>
  <c r="F16" i="35"/>
  <c r="D17" i="35"/>
  <c r="F17" i="35"/>
  <c r="D18" i="35"/>
  <c r="F18" i="35"/>
  <c r="F19" i="35"/>
  <c r="D20" i="35"/>
  <c r="F20" i="35"/>
  <c r="D4" i="35"/>
  <c r="F4" i="35"/>
  <c r="A3" i="38"/>
  <c r="B1" i="38"/>
  <c r="P48" i="38"/>
  <c r="N23" i="38"/>
  <c r="P23" i="38"/>
  <c r="N24" i="38"/>
  <c r="P24" i="38"/>
  <c r="N25" i="38"/>
  <c r="P25" i="38"/>
  <c r="N26" i="38"/>
  <c r="P26" i="38"/>
  <c r="N27" i="38"/>
  <c r="P27" i="38"/>
  <c r="N28" i="38"/>
  <c r="P28" i="38"/>
  <c r="N29" i="38"/>
  <c r="P29" i="38"/>
  <c r="N30" i="38"/>
  <c r="P30" i="38"/>
  <c r="N31" i="38"/>
  <c r="P31" i="38"/>
  <c r="N32" i="38"/>
  <c r="P32" i="38"/>
  <c r="N33" i="38"/>
  <c r="P33" i="38"/>
  <c r="N34" i="38"/>
  <c r="P34" i="38"/>
  <c r="N35" i="38"/>
  <c r="P35" i="38"/>
  <c r="N36" i="38"/>
  <c r="P36" i="38"/>
  <c r="N37" i="38"/>
  <c r="P37" i="38"/>
  <c r="N38" i="38"/>
  <c r="N22" i="38"/>
  <c r="P22" i="38"/>
  <c r="N21" i="38"/>
  <c r="P21" i="38"/>
  <c r="N20" i="38"/>
  <c r="N8" i="38"/>
  <c r="P8" i="38"/>
  <c r="N9" i="38"/>
  <c r="P9" i="38"/>
  <c r="N10" i="38"/>
  <c r="P10" i="38"/>
  <c r="N11" i="38"/>
  <c r="P11" i="38"/>
  <c r="N12" i="38"/>
  <c r="P12" i="38"/>
  <c r="N13" i="38"/>
  <c r="P13" i="38"/>
  <c r="N14" i="38"/>
  <c r="P14" i="38"/>
  <c r="N6" i="38"/>
  <c r="B41" i="38"/>
  <c r="C15" i="38"/>
  <c r="C46" i="38"/>
  <c r="D15" i="38"/>
  <c r="E15" i="38"/>
  <c r="E46" i="38"/>
  <c r="F15" i="38"/>
  <c r="F46" i="38"/>
  <c r="G15" i="38"/>
  <c r="G46" i="38"/>
  <c r="H15" i="38"/>
  <c r="H46" i="38"/>
  <c r="I15" i="38"/>
  <c r="I46" i="38"/>
  <c r="J15" i="38"/>
  <c r="J46" i="38"/>
  <c r="K15" i="38"/>
  <c r="K46" i="38"/>
  <c r="L15" i="38"/>
  <c r="L46" i="38"/>
  <c r="M15" i="38"/>
  <c r="M46" i="38"/>
  <c r="O15" i="38"/>
  <c r="B15" i="38"/>
  <c r="I4" i="18"/>
  <c r="I5" i="18"/>
  <c r="I19" i="18"/>
  <c r="I20" i="18"/>
  <c r="I22" i="18"/>
  <c r="I23" i="18"/>
  <c r="I24" i="18"/>
  <c r="I25" i="18"/>
  <c r="L4" i="34"/>
  <c r="L55" i="34"/>
  <c r="L5" i="34"/>
  <c r="L56" i="34"/>
  <c r="L12" i="34"/>
  <c r="L13" i="34"/>
  <c r="L41" i="34"/>
  <c r="L42" i="34"/>
  <c r="L50" i="34"/>
  <c r="L73" i="34"/>
  <c r="L74" i="34"/>
  <c r="L81" i="34"/>
  <c r="L82" i="34"/>
  <c r="L84" i="34"/>
  <c r="N1074" i="13"/>
  <c r="N1075" i="13"/>
  <c r="N1076" i="13"/>
  <c r="N1077" i="13"/>
  <c r="N1078" i="13"/>
  <c r="N1080" i="13"/>
  <c r="N1081" i="13"/>
  <c r="N1082" i="13"/>
  <c r="N1083" i="13"/>
  <c r="N1084" i="13"/>
  <c r="N1086" i="13"/>
  <c r="N1087" i="13"/>
  <c r="N1230" i="13"/>
  <c r="N1231" i="13"/>
  <c r="N1232" i="13"/>
  <c r="N1233" i="13"/>
  <c r="N1234" i="13"/>
  <c r="N1236" i="13"/>
  <c r="N1237" i="13"/>
  <c r="N1238" i="13"/>
  <c r="N1239" i="13"/>
  <c r="N1240" i="13"/>
  <c r="N1242" i="13"/>
  <c r="N1243" i="13"/>
  <c r="N1351" i="13"/>
  <c r="N1355" i="13"/>
  <c r="N1363" i="13"/>
  <c r="N1367" i="13"/>
  <c r="N1377" i="13"/>
  <c r="N1378" i="13"/>
  <c r="N1382" i="13"/>
  <c r="N1383" i="13"/>
  <c r="N1384" i="13"/>
  <c r="N1401" i="13"/>
  <c r="N1402" i="13"/>
  <c r="N1404" i="13"/>
  <c r="N1406" i="13"/>
  <c r="N1414" i="13"/>
  <c r="N1415" i="13"/>
  <c r="N1416" i="13"/>
  <c r="N1417" i="13"/>
  <c r="N1418" i="13"/>
  <c r="N1425" i="13"/>
  <c r="N1427" i="13"/>
  <c r="N1435" i="13"/>
  <c r="N1436" i="13"/>
  <c r="N1445" i="13"/>
  <c r="N1446" i="13"/>
  <c r="N1576" i="13"/>
  <c r="N1577" i="13"/>
  <c r="N1578" i="13"/>
  <c r="N1579" i="13"/>
  <c r="N1580" i="13"/>
  <c r="N1581" i="13"/>
  <c r="N1582" i="13"/>
  <c r="N1583" i="13"/>
  <c r="N1584" i="13"/>
  <c r="N57" i="13"/>
  <c r="N58" i="13"/>
  <c r="N22" i="13"/>
  <c r="N42" i="13"/>
  <c r="I15" i="18"/>
  <c r="N1434" i="13"/>
  <c r="E21" i="35"/>
  <c r="B16" i="38"/>
  <c r="C16" i="38"/>
  <c r="B46" i="38"/>
  <c r="B50" i="38"/>
  <c r="C48" i="38"/>
  <c r="C50" i="38"/>
  <c r="D48" i="38"/>
  <c r="P20" i="38"/>
  <c r="N40" i="38"/>
  <c r="L15" i="34"/>
  <c r="L52" i="34"/>
  <c r="I33" i="18"/>
  <c r="N1429" i="13"/>
  <c r="P38" i="38"/>
  <c r="D46" i="38"/>
  <c r="D16" i="38"/>
  <c r="E16" i="38"/>
  <c r="F16" i="38"/>
  <c r="G16" i="38"/>
  <c r="H16" i="38"/>
  <c r="I16" i="38"/>
  <c r="J16" i="38"/>
  <c r="K16" i="38"/>
  <c r="L16" i="38"/>
  <c r="M16" i="38"/>
  <c r="O46" i="38"/>
  <c r="O50" i="38"/>
  <c r="C41" i="38"/>
  <c r="C42" i="38"/>
  <c r="B42" i="38"/>
  <c r="N15" i="38"/>
  <c r="P6" i="38"/>
  <c r="N1403" i="13"/>
  <c r="N1433" i="13"/>
  <c r="N1438" i="13"/>
  <c r="N44" i="13"/>
  <c r="I17" i="18"/>
  <c r="N1397" i="13"/>
  <c r="N1586" i="13"/>
  <c r="I32" i="18"/>
  <c r="N1389" i="13"/>
  <c r="N45" i="13"/>
  <c r="L66" i="34"/>
  <c r="L70" i="34"/>
  <c r="N1390" i="13"/>
  <c r="N48" i="13"/>
  <c r="I21" i="18"/>
  <c r="N1394" i="13"/>
  <c r="N1407" i="13"/>
  <c r="N1398" i="13"/>
  <c r="N1408" i="13"/>
  <c r="N1399" i="13"/>
  <c r="N1395" i="13"/>
  <c r="N1388" i="13"/>
  <c r="I7" i="18"/>
  <c r="N43" i="13"/>
  <c r="I16" i="18"/>
  <c r="N1462" i="13"/>
  <c r="N1463" i="13"/>
  <c r="N1409" i="13"/>
  <c r="N1405" i="13"/>
  <c r="N1396" i="13"/>
  <c r="F21" i="35"/>
  <c r="B21" i="35"/>
  <c r="J1414" i="13"/>
  <c r="K1414" i="13"/>
  <c r="L1414" i="13"/>
  <c r="M1414" i="13"/>
  <c r="I1414" i="13"/>
  <c r="D50" i="38"/>
  <c r="E48" i="38"/>
  <c r="E50" i="38"/>
  <c r="F48" i="38"/>
  <c r="F50" i="38"/>
  <c r="G48" i="38"/>
  <c r="G50" i="38"/>
  <c r="H48" i="38"/>
  <c r="H50" i="38"/>
  <c r="I48" i="38"/>
  <c r="I50" i="38"/>
  <c r="J48" i="38"/>
  <c r="J50" i="38"/>
  <c r="K48" i="38"/>
  <c r="K50" i="38"/>
  <c r="L48" i="38"/>
  <c r="L50" i="38"/>
  <c r="M48" i="38"/>
  <c r="M50" i="38"/>
  <c r="P40" i="38"/>
  <c r="D41" i="38"/>
  <c r="E41" i="38"/>
  <c r="P15" i="38"/>
  <c r="L68" i="34"/>
  <c r="L69" i="34"/>
  <c r="L80" i="34"/>
  <c r="I13" i="18"/>
  <c r="N1467" i="13"/>
  <c r="M1384" i="13"/>
  <c r="L1384" i="13"/>
  <c r="K1384" i="13"/>
  <c r="J1384" i="13"/>
  <c r="I1384" i="13"/>
  <c r="K81" i="34"/>
  <c r="J81" i="34"/>
  <c r="I81" i="34"/>
  <c r="H81" i="34"/>
  <c r="G81" i="34"/>
  <c r="I301" i="13"/>
  <c r="H301" i="13"/>
  <c r="I295" i="13"/>
  <c r="H295" i="13"/>
  <c r="D301" i="13"/>
  <c r="D295" i="13"/>
  <c r="P46" i="38"/>
  <c r="P50" i="38"/>
  <c r="N46" i="38"/>
  <c r="N50" i="38"/>
  <c r="D42" i="38"/>
  <c r="F41" i="38"/>
  <c r="E42" i="38"/>
  <c r="C5" i="18"/>
  <c r="D5" i="18"/>
  <c r="E5" i="18"/>
  <c r="F5" i="18"/>
  <c r="G5" i="18"/>
  <c r="H5" i="18"/>
  <c r="K42" i="34"/>
  <c r="J42" i="34"/>
  <c r="I42" i="34"/>
  <c r="H42" i="34"/>
  <c r="G42" i="34"/>
  <c r="K13" i="34"/>
  <c r="J13" i="34"/>
  <c r="I13" i="34"/>
  <c r="H13" i="34"/>
  <c r="G13" i="34"/>
  <c r="D268" i="13"/>
  <c r="M1418" i="13"/>
  <c r="L1418" i="13"/>
  <c r="K1418" i="13"/>
  <c r="J1418" i="13"/>
  <c r="K41" i="34"/>
  <c r="J41" i="34"/>
  <c r="I41" i="34"/>
  <c r="H41" i="34"/>
  <c r="G41" i="34"/>
  <c r="C27" i="34"/>
  <c r="C23" i="34"/>
  <c r="F14" i="34"/>
  <c r="F15" i="34"/>
  <c r="K12" i="34"/>
  <c r="J12" i="34"/>
  <c r="I12" i="34"/>
  <c r="H12" i="34"/>
  <c r="G12" i="34"/>
  <c r="D19" i="18"/>
  <c r="E19" i="18"/>
  <c r="F19" i="18"/>
  <c r="G19" i="18"/>
  <c r="H19" i="18"/>
  <c r="D20" i="18"/>
  <c r="E20" i="18"/>
  <c r="F20" i="18"/>
  <c r="G20" i="18"/>
  <c r="H20" i="18"/>
  <c r="D22" i="18"/>
  <c r="E22" i="18"/>
  <c r="F22" i="18"/>
  <c r="G22" i="18"/>
  <c r="H22" i="18"/>
  <c r="D23" i="18"/>
  <c r="E23" i="18"/>
  <c r="F23" i="18"/>
  <c r="G23" i="18"/>
  <c r="H23" i="18"/>
  <c r="D24" i="18"/>
  <c r="E24" i="18"/>
  <c r="F24" i="18"/>
  <c r="G24" i="18"/>
  <c r="H24" i="18"/>
  <c r="D25" i="18"/>
  <c r="E25" i="18"/>
  <c r="F25" i="18"/>
  <c r="G25" i="18"/>
  <c r="H25" i="18"/>
  <c r="C19" i="18"/>
  <c r="C20" i="18"/>
  <c r="C22" i="18"/>
  <c r="C23" i="18"/>
  <c r="C24" i="18"/>
  <c r="C25" i="18"/>
  <c r="M1238" i="13"/>
  <c r="L1238" i="13"/>
  <c r="K1238" i="13"/>
  <c r="J1238" i="13"/>
  <c r="M1232" i="13"/>
  <c r="L1232" i="13"/>
  <c r="K1232" i="13"/>
  <c r="J1232" i="13"/>
  <c r="D1337" i="13"/>
  <c r="D1336" i="13"/>
  <c r="D1335" i="13"/>
  <c r="D1334" i="13"/>
  <c r="D1333" i="13"/>
  <c r="D1331" i="13"/>
  <c r="D1330" i="13"/>
  <c r="D1329" i="13"/>
  <c r="D1328" i="13"/>
  <c r="D1327" i="13"/>
  <c r="D1325" i="13"/>
  <c r="D1324" i="13"/>
  <c r="D1323" i="13"/>
  <c r="D1322" i="13"/>
  <c r="D1321" i="13"/>
  <c r="D1319" i="13"/>
  <c r="D1318" i="13"/>
  <c r="D1317" i="13"/>
  <c r="D1316" i="13"/>
  <c r="D1315" i="13"/>
  <c r="D1313" i="13"/>
  <c r="D1312" i="13"/>
  <c r="D1311" i="13"/>
  <c r="D1310" i="13"/>
  <c r="D1309" i="13"/>
  <c r="D1307" i="13"/>
  <c r="D1306" i="13"/>
  <c r="D1305" i="13"/>
  <c r="D1304" i="13"/>
  <c r="D1303" i="13"/>
  <c r="D1301" i="13"/>
  <c r="D1300" i="13"/>
  <c r="D1299" i="13"/>
  <c r="D1298" i="13"/>
  <c r="D1297" i="13"/>
  <c r="D1295" i="13"/>
  <c r="D1294" i="13"/>
  <c r="D1293" i="13"/>
  <c r="D1292" i="13"/>
  <c r="D1291" i="13"/>
  <c r="D1290" i="13"/>
  <c r="D1288" i="13"/>
  <c r="D1287" i="13"/>
  <c r="D1286" i="13"/>
  <c r="D1285" i="13"/>
  <c r="D1284" i="13"/>
  <c r="D1282" i="13"/>
  <c r="D1281" i="13"/>
  <c r="D1280" i="13"/>
  <c r="D1279" i="13"/>
  <c r="D1278" i="13"/>
  <c r="D1276" i="13"/>
  <c r="D1275" i="13"/>
  <c r="D1274" i="13"/>
  <c r="D1273" i="13"/>
  <c r="D1272" i="13"/>
  <c r="D1270" i="13"/>
  <c r="D1269" i="13"/>
  <c r="D1268" i="13"/>
  <c r="D1267" i="13"/>
  <c r="D1266" i="13"/>
  <c r="D1264" i="13"/>
  <c r="D1263" i="13"/>
  <c r="D1262" i="13"/>
  <c r="D1261" i="13"/>
  <c r="D1260" i="13"/>
  <c r="D1258" i="13"/>
  <c r="D1257" i="13"/>
  <c r="D1256" i="13"/>
  <c r="D1255" i="13"/>
  <c r="D1254" i="13"/>
  <c r="D1252" i="13"/>
  <c r="D1251" i="13"/>
  <c r="D1250" i="13"/>
  <c r="D1249" i="13"/>
  <c r="D1248" i="13"/>
  <c r="D1246" i="13"/>
  <c r="D1245" i="13"/>
  <c r="D1244" i="13"/>
  <c r="D1243" i="13"/>
  <c r="D1242" i="13"/>
  <c r="D1240" i="13"/>
  <c r="D1239" i="13"/>
  <c r="D1238" i="13"/>
  <c r="D1237" i="13"/>
  <c r="D1236" i="13"/>
  <c r="D1234" i="13"/>
  <c r="D1233" i="13"/>
  <c r="D1232" i="13"/>
  <c r="D1231" i="13"/>
  <c r="D1230" i="13"/>
  <c r="D1227" i="13"/>
  <c r="D1225" i="13"/>
  <c r="D1224" i="13"/>
  <c r="D1223" i="13"/>
  <c r="D1222" i="13"/>
  <c r="D1221" i="13"/>
  <c r="D1220" i="13"/>
  <c r="D1219" i="13"/>
  <c r="D1218" i="13"/>
  <c r="D1217" i="13"/>
  <c r="D1216" i="13"/>
  <c r="D1215" i="13"/>
  <c r="D1214" i="13"/>
  <c r="D1213" i="13"/>
  <c r="D1212" i="13"/>
  <c r="D1211" i="13"/>
  <c r="D1210" i="13"/>
  <c r="D1209" i="13"/>
  <c r="D1208" i="13"/>
  <c r="D1207" i="13"/>
  <c r="D1206" i="13"/>
  <c r="D1205" i="13"/>
  <c r="D1203" i="13"/>
  <c r="D1200" i="13"/>
  <c r="D1199" i="13"/>
  <c r="D1198" i="13"/>
  <c r="D1197" i="13"/>
  <c r="D1195" i="13"/>
  <c r="D1194" i="13"/>
  <c r="D1193" i="13"/>
  <c r="D1192" i="13"/>
  <c r="D1191" i="13"/>
  <c r="D1190" i="13"/>
  <c r="M1082" i="13"/>
  <c r="L1082" i="13"/>
  <c r="K1082" i="13"/>
  <c r="J1082" i="13"/>
  <c r="M1076" i="13"/>
  <c r="L1076" i="13"/>
  <c r="K1076" i="13"/>
  <c r="J1076"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1" i="13"/>
  <c r="D1150" i="13"/>
  <c r="D1149" i="13"/>
  <c r="D1148" i="13"/>
  <c r="D1147" i="13"/>
  <c r="D1145" i="13"/>
  <c r="D1144" i="13"/>
  <c r="D1143" i="13"/>
  <c r="D1142" i="13"/>
  <c r="D1141" i="13"/>
  <c r="D1139"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90" i="13"/>
  <c r="D1089" i="13"/>
  <c r="D1088" i="13"/>
  <c r="D1087" i="13"/>
  <c r="D1086" i="13"/>
  <c r="D1084" i="13"/>
  <c r="D1083" i="13"/>
  <c r="D1082" i="13"/>
  <c r="D1081" i="13"/>
  <c r="D1080" i="13"/>
  <c r="D1078" i="13"/>
  <c r="D1077" i="13"/>
  <c r="D1076" i="13"/>
  <c r="D1075" i="13"/>
  <c r="D1074" i="13"/>
  <c r="D1071" i="13"/>
  <c r="D1069" i="13"/>
  <c r="D1068" i="13"/>
  <c r="D1067" i="13"/>
  <c r="D1066" i="13"/>
  <c r="D1065" i="13"/>
  <c r="D1064" i="13"/>
  <c r="D1063" i="13"/>
  <c r="D1062" i="13"/>
  <c r="D1061" i="13"/>
  <c r="D1060" i="13"/>
  <c r="D1059" i="13"/>
  <c r="D1058" i="13"/>
  <c r="D1057" i="13"/>
  <c r="D1056" i="13"/>
  <c r="D1055" i="13"/>
  <c r="D1054" i="13"/>
  <c r="D1053" i="13"/>
  <c r="D1052" i="13"/>
  <c r="D1051" i="13"/>
  <c r="D1050" i="13"/>
  <c r="D1049" i="13"/>
  <c r="D1047" i="13"/>
  <c r="D1044" i="13"/>
  <c r="D1043" i="13"/>
  <c r="D1042" i="13"/>
  <c r="D1041" i="13"/>
  <c r="D1039" i="13"/>
  <c r="D1038" i="13"/>
  <c r="D1037" i="13"/>
  <c r="D1036" i="13"/>
  <c r="D1035" i="13"/>
  <c r="D1034" i="13"/>
  <c r="H1427" i="13"/>
  <c r="H1429" i="13"/>
  <c r="M1406" i="13"/>
  <c r="L1406" i="13"/>
  <c r="K1406" i="13"/>
  <c r="J1406" i="13"/>
  <c r="M1401" i="13"/>
  <c r="L1401" i="13"/>
  <c r="K1401" i="13"/>
  <c r="J1401" i="13"/>
  <c r="M1383" i="13"/>
  <c r="L1383" i="13"/>
  <c r="K1383" i="13"/>
  <c r="J1383" i="13"/>
  <c r="I1383" i="13"/>
  <c r="J1359" i="13"/>
  <c r="K1359" i="13"/>
  <c r="L1359" i="13"/>
  <c r="M1359" i="13"/>
  <c r="N1359" i="13"/>
  <c r="N1369" i="13"/>
  <c r="M1402" i="13"/>
  <c r="L1402" i="13"/>
  <c r="K1402" i="13"/>
  <c r="J1402" i="13"/>
  <c r="I1402" i="13"/>
  <c r="D988" i="13"/>
  <c r="D987" i="13"/>
  <c r="D986" i="13"/>
  <c r="D985" i="13"/>
  <c r="D983" i="13"/>
  <c r="D832" i="13"/>
  <c r="D831" i="13"/>
  <c r="D830" i="13"/>
  <c r="D829" i="13"/>
  <c r="D827" i="13"/>
  <c r="D675" i="13"/>
  <c r="D674" i="13"/>
  <c r="D673" i="13"/>
  <c r="D672" i="13"/>
  <c r="D670" i="13"/>
  <c r="D519" i="13"/>
  <c r="D518" i="13"/>
  <c r="D517" i="13"/>
  <c r="D516" i="13"/>
  <c r="D514" i="13"/>
  <c r="D360" i="13"/>
  <c r="D359" i="13"/>
  <c r="D358" i="13"/>
  <c r="D357" i="13"/>
  <c r="D355" i="13"/>
  <c r="C4" i="18"/>
  <c r="D4" i="18"/>
  <c r="E4" i="18"/>
  <c r="F4" i="18"/>
  <c r="G4" i="18"/>
  <c r="H4" i="18"/>
  <c r="G50" i="34"/>
  <c r="K50" i="34"/>
  <c r="J50" i="34"/>
  <c r="I50" i="34"/>
  <c r="F4" i="34"/>
  <c r="F55" i="34"/>
  <c r="G4" i="34"/>
  <c r="G55" i="34"/>
  <c r="H4" i="34"/>
  <c r="H55" i="34"/>
  <c r="I4" i="34"/>
  <c r="I55" i="34"/>
  <c r="J4" i="34"/>
  <c r="J55" i="34"/>
  <c r="K4" i="34"/>
  <c r="K55" i="34"/>
  <c r="H50" i="34"/>
  <c r="K74" i="34"/>
  <c r="I73" i="34"/>
  <c r="H74" i="34"/>
  <c r="I74" i="34"/>
  <c r="J74" i="34"/>
  <c r="G77" i="34"/>
  <c r="G78" i="34"/>
  <c r="G82" i="34"/>
  <c r="H82" i="34"/>
  <c r="I82" i="34"/>
  <c r="J82" i="34"/>
  <c r="K82" i="34"/>
  <c r="G83" i="34"/>
  <c r="G84" i="34"/>
  <c r="H84" i="34"/>
  <c r="I84" i="34"/>
  <c r="J84" i="34"/>
  <c r="K84" i="34"/>
  <c r="I1418" i="13"/>
  <c r="I1406" i="13"/>
  <c r="I1401" i="13"/>
  <c r="H22" i="13"/>
  <c r="I41" i="13"/>
  <c r="J22" i="13"/>
  <c r="J45" i="13"/>
  <c r="E13" i="18"/>
  <c r="H57" i="13"/>
  <c r="I57" i="13"/>
  <c r="J57" i="13"/>
  <c r="K57" i="13"/>
  <c r="L57" i="13"/>
  <c r="M57" i="13"/>
  <c r="F66" i="13"/>
  <c r="D250" i="13"/>
  <c r="D251" i="13"/>
  <c r="D252" i="13"/>
  <c r="D257" i="13"/>
  <c r="D258" i="13"/>
  <c r="D259" i="13"/>
  <c r="D260" i="13"/>
  <c r="D263" i="13"/>
  <c r="D265" i="13"/>
  <c r="D266" i="13"/>
  <c r="D267" i="13"/>
  <c r="D269" i="13"/>
  <c r="D270" i="13"/>
  <c r="D271" i="13"/>
  <c r="D272" i="13"/>
  <c r="D273" i="13"/>
  <c r="D274" i="13"/>
  <c r="D275" i="13"/>
  <c r="D276" i="13"/>
  <c r="D277" i="13"/>
  <c r="D278" i="13"/>
  <c r="D279" i="13"/>
  <c r="D280" i="13"/>
  <c r="D281" i="13"/>
  <c r="D282" i="13"/>
  <c r="D283" i="13"/>
  <c r="D284" i="13"/>
  <c r="D285" i="13"/>
  <c r="D287" i="13"/>
  <c r="D290" i="13"/>
  <c r="D291" i="13"/>
  <c r="D292" i="13"/>
  <c r="D293" i="13"/>
  <c r="D294" i="13"/>
  <c r="D296" i="13"/>
  <c r="D297" i="13"/>
  <c r="D298" i="13"/>
  <c r="D299" i="13"/>
  <c r="D300" i="13"/>
  <c r="D302" i="13"/>
  <c r="D303" i="13"/>
  <c r="D304" i="13"/>
  <c r="D305" i="13"/>
  <c r="D306" i="13"/>
  <c r="D308" i="13"/>
  <c r="D309" i="13"/>
  <c r="D310" i="13"/>
  <c r="D311" i="13"/>
  <c r="D312" i="13"/>
  <c r="D314" i="13"/>
  <c r="D315" i="13"/>
  <c r="D316" i="13"/>
  <c r="D317" i="13"/>
  <c r="D318" i="13"/>
  <c r="D320" i="13"/>
  <c r="D321" i="13"/>
  <c r="D322" i="13"/>
  <c r="D323" i="13"/>
  <c r="D324" i="13"/>
  <c r="D326" i="13"/>
  <c r="D327" i="13"/>
  <c r="D328" i="13"/>
  <c r="D329" i="13"/>
  <c r="D330" i="13"/>
  <c r="D332" i="13"/>
  <c r="D333" i="13"/>
  <c r="D334" i="13"/>
  <c r="D335" i="13"/>
  <c r="D336" i="13"/>
  <c r="D338" i="13"/>
  <c r="D339" i="13"/>
  <c r="D340" i="13"/>
  <c r="D341" i="13"/>
  <c r="D342" i="13"/>
  <c r="D344" i="13"/>
  <c r="D345" i="13"/>
  <c r="D346" i="13"/>
  <c r="D347" i="13"/>
  <c r="D348" i="13"/>
  <c r="D350" i="13"/>
  <c r="D351" i="13"/>
  <c r="D352" i="13"/>
  <c r="D353" i="13"/>
  <c r="D354" i="13"/>
  <c r="D361" i="13"/>
  <c r="D363" i="13"/>
  <c r="D364" i="13"/>
  <c r="D365" i="13"/>
  <c r="D366" i="13"/>
  <c r="D367" i="13"/>
  <c r="D369" i="13"/>
  <c r="D370" i="13"/>
  <c r="D371" i="13"/>
  <c r="D372" i="13"/>
  <c r="D373" i="13"/>
  <c r="D375" i="13"/>
  <c r="D376" i="13"/>
  <c r="D377" i="13"/>
  <c r="D378" i="13"/>
  <c r="D379" i="13"/>
  <c r="D381" i="13"/>
  <c r="D382" i="13"/>
  <c r="D383" i="13"/>
  <c r="D384" i="13"/>
  <c r="D385" i="13"/>
  <c r="D387" i="13"/>
  <c r="D388" i="13"/>
  <c r="D389" i="13"/>
  <c r="D390" i="13"/>
  <c r="D391" i="13"/>
  <c r="D393" i="13"/>
  <c r="D394" i="13"/>
  <c r="D395" i="13"/>
  <c r="D396" i="13"/>
  <c r="D397" i="13"/>
  <c r="D408" i="13"/>
  <c r="D409" i="13"/>
  <c r="D410" i="13"/>
  <c r="D411" i="13"/>
  <c r="D412" i="13"/>
  <c r="D413" i="13"/>
  <c r="D416" i="13"/>
  <c r="D417" i="13"/>
  <c r="D418" i="13"/>
  <c r="D419" i="13"/>
  <c r="D422" i="13"/>
  <c r="D424" i="13"/>
  <c r="D425" i="13"/>
  <c r="D426" i="13"/>
  <c r="D427" i="13"/>
  <c r="D428" i="13"/>
  <c r="D429" i="13"/>
  <c r="D430" i="13"/>
  <c r="D431" i="13"/>
  <c r="D432" i="13"/>
  <c r="D433" i="13"/>
  <c r="D434" i="13"/>
  <c r="D435" i="13"/>
  <c r="D436" i="13"/>
  <c r="D437" i="13"/>
  <c r="D438" i="13"/>
  <c r="D439" i="13"/>
  <c r="D440" i="13"/>
  <c r="D441" i="13"/>
  <c r="D442" i="13"/>
  <c r="D443" i="13"/>
  <c r="D444" i="13"/>
  <c r="D446" i="13"/>
  <c r="D449" i="13"/>
  <c r="D450" i="13"/>
  <c r="D451" i="13"/>
  <c r="D452" i="13"/>
  <c r="D453" i="13"/>
  <c r="D455" i="13"/>
  <c r="D456" i="13"/>
  <c r="D457" i="13"/>
  <c r="D458" i="13"/>
  <c r="D459" i="13"/>
  <c r="D461" i="13"/>
  <c r="D462" i="13"/>
  <c r="D463" i="13"/>
  <c r="D464" i="13"/>
  <c r="D465" i="13"/>
  <c r="D467" i="13"/>
  <c r="D468" i="13"/>
  <c r="D469" i="13"/>
  <c r="D470" i="13"/>
  <c r="D471" i="13"/>
  <c r="D473" i="13"/>
  <c r="D474" i="13"/>
  <c r="D475" i="13"/>
  <c r="D476" i="13"/>
  <c r="D477" i="13"/>
  <c r="D479" i="13"/>
  <c r="D480" i="13"/>
  <c r="D481" i="13"/>
  <c r="D482" i="13"/>
  <c r="D483" i="13"/>
  <c r="D485" i="13"/>
  <c r="D486" i="13"/>
  <c r="D487" i="13"/>
  <c r="D488" i="13"/>
  <c r="D489" i="13"/>
  <c r="D491" i="13"/>
  <c r="D492" i="13"/>
  <c r="D493" i="13"/>
  <c r="D494" i="13"/>
  <c r="D495" i="13"/>
  <c r="D497" i="13"/>
  <c r="D498" i="13"/>
  <c r="D499" i="13"/>
  <c r="D500" i="13"/>
  <c r="D501" i="13"/>
  <c r="D503" i="13"/>
  <c r="D504" i="13"/>
  <c r="D505" i="13"/>
  <c r="D506" i="13"/>
  <c r="D507" i="13"/>
  <c r="D509" i="13"/>
  <c r="D510" i="13"/>
  <c r="D511" i="13"/>
  <c r="D512" i="13"/>
  <c r="D513" i="13"/>
  <c r="D520" i="13"/>
  <c r="D522" i="13"/>
  <c r="D523" i="13"/>
  <c r="D524" i="13"/>
  <c r="D525" i="13"/>
  <c r="D526" i="13"/>
  <c r="D528" i="13"/>
  <c r="D529" i="13"/>
  <c r="D530" i="13"/>
  <c r="D531" i="13"/>
  <c r="D532" i="13"/>
  <c r="D534" i="13"/>
  <c r="D535" i="13"/>
  <c r="D536" i="13"/>
  <c r="D537" i="13"/>
  <c r="D538" i="13"/>
  <c r="D540" i="13"/>
  <c r="D541" i="13"/>
  <c r="D542" i="13"/>
  <c r="D543" i="13"/>
  <c r="D544" i="13"/>
  <c r="D546" i="13"/>
  <c r="D547" i="13"/>
  <c r="D548" i="13"/>
  <c r="D549" i="13"/>
  <c r="D550" i="13"/>
  <c r="D552" i="13"/>
  <c r="D553" i="13"/>
  <c r="D554" i="13"/>
  <c r="D555" i="13"/>
  <c r="D556" i="13"/>
  <c r="D565" i="13"/>
  <c r="D566" i="13"/>
  <c r="D567" i="13"/>
  <c r="D568" i="13"/>
  <c r="D569" i="13"/>
  <c r="D570" i="13"/>
  <c r="D572" i="13"/>
  <c r="D573" i="13"/>
  <c r="D574" i="13"/>
  <c r="D575" i="13"/>
  <c r="D578" i="13"/>
  <c r="D580" i="13"/>
  <c r="D581" i="13"/>
  <c r="D582" i="13"/>
  <c r="D583" i="13"/>
  <c r="D584" i="13"/>
  <c r="D585" i="13"/>
  <c r="D586" i="13"/>
  <c r="D587" i="13"/>
  <c r="D588" i="13"/>
  <c r="D589" i="13"/>
  <c r="D590" i="13"/>
  <c r="D591" i="13"/>
  <c r="D592" i="13"/>
  <c r="D593" i="13"/>
  <c r="D594" i="13"/>
  <c r="D595" i="13"/>
  <c r="D596" i="13"/>
  <c r="D597" i="13"/>
  <c r="D598" i="13"/>
  <c r="D599" i="13"/>
  <c r="D600" i="13"/>
  <c r="D602" i="13"/>
  <c r="D605" i="13"/>
  <c r="D606" i="13"/>
  <c r="D607" i="13"/>
  <c r="D608" i="13"/>
  <c r="D609" i="13"/>
  <c r="D611" i="13"/>
  <c r="D612" i="13"/>
  <c r="D613" i="13"/>
  <c r="D614" i="13"/>
  <c r="D615" i="13"/>
  <c r="D617" i="13"/>
  <c r="D618" i="13"/>
  <c r="D619" i="13"/>
  <c r="D620" i="13"/>
  <c r="D621" i="13"/>
  <c r="D623" i="13"/>
  <c r="D624" i="13"/>
  <c r="D625" i="13"/>
  <c r="D626" i="13"/>
  <c r="D627" i="13"/>
  <c r="D629" i="13"/>
  <c r="D630" i="13"/>
  <c r="D631" i="13"/>
  <c r="D632" i="13"/>
  <c r="D633" i="13"/>
  <c r="D635" i="13"/>
  <c r="D636" i="13"/>
  <c r="D637" i="13"/>
  <c r="D638" i="13"/>
  <c r="D639" i="13"/>
  <c r="D641" i="13"/>
  <c r="D642" i="13"/>
  <c r="D643" i="13"/>
  <c r="D644" i="13"/>
  <c r="D645" i="13"/>
  <c r="D647" i="13"/>
  <c r="D648" i="13"/>
  <c r="D649" i="13"/>
  <c r="D650" i="13"/>
  <c r="D651" i="13"/>
  <c r="D653" i="13"/>
  <c r="D654" i="13"/>
  <c r="D655" i="13"/>
  <c r="D656" i="13"/>
  <c r="D657" i="13"/>
  <c r="D659" i="13"/>
  <c r="D660" i="13"/>
  <c r="D661" i="13"/>
  <c r="D662" i="13"/>
  <c r="D663" i="13"/>
  <c r="D665" i="13"/>
  <c r="D666" i="13"/>
  <c r="D667" i="13"/>
  <c r="D668" i="13"/>
  <c r="D669" i="13"/>
  <c r="D676" i="13"/>
  <c r="D678" i="13"/>
  <c r="D679" i="13"/>
  <c r="D680" i="13"/>
  <c r="D681" i="13"/>
  <c r="D682" i="13"/>
  <c r="D684" i="13"/>
  <c r="D685" i="13"/>
  <c r="D686" i="13"/>
  <c r="D687" i="13"/>
  <c r="D688" i="13"/>
  <c r="D690" i="13"/>
  <c r="D691" i="13"/>
  <c r="D692" i="13"/>
  <c r="D693" i="13"/>
  <c r="D694" i="13"/>
  <c r="D696" i="13"/>
  <c r="D697" i="13"/>
  <c r="D698" i="13"/>
  <c r="D699" i="13"/>
  <c r="D700" i="13"/>
  <c r="D702" i="13"/>
  <c r="D703" i="13"/>
  <c r="D704" i="13"/>
  <c r="D705" i="13"/>
  <c r="D706" i="13"/>
  <c r="D708" i="13"/>
  <c r="D709" i="13"/>
  <c r="D710" i="13"/>
  <c r="D711" i="13"/>
  <c r="D712" i="13"/>
  <c r="D722" i="13"/>
  <c r="D723" i="13"/>
  <c r="D724" i="13"/>
  <c r="D725" i="13"/>
  <c r="D726" i="13"/>
  <c r="D727" i="13"/>
  <c r="D729" i="13"/>
  <c r="D730" i="13"/>
  <c r="D731" i="13"/>
  <c r="D732" i="13"/>
  <c r="D735" i="13"/>
  <c r="D737" i="13"/>
  <c r="D738" i="13"/>
  <c r="D739" i="13"/>
  <c r="D740" i="13"/>
  <c r="D741" i="13"/>
  <c r="D742" i="13"/>
  <c r="D743" i="13"/>
  <c r="D744" i="13"/>
  <c r="D745" i="13"/>
  <c r="D746" i="13"/>
  <c r="D747" i="13"/>
  <c r="D748" i="13"/>
  <c r="D749" i="13"/>
  <c r="D750" i="13"/>
  <c r="D751" i="13"/>
  <c r="D752" i="13"/>
  <c r="D753" i="13"/>
  <c r="D754" i="13"/>
  <c r="D755" i="13"/>
  <c r="D756" i="13"/>
  <c r="D757" i="13"/>
  <c r="D759" i="13"/>
  <c r="D762" i="13"/>
  <c r="D763" i="13"/>
  <c r="D764" i="13"/>
  <c r="D765" i="13"/>
  <c r="D766" i="13"/>
  <c r="D768" i="13"/>
  <c r="D769" i="13"/>
  <c r="D770" i="13"/>
  <c r="D771" i="13"/>
  <c r="D772" i="13"/>
  <c r="D774" i="13"/>
  <c r="D775" i="13"/>
  <c r="D776" i="13"/>
  <c r="D777" i="13"/>
  <c r="D778" i="13"/>
  <c r="D780" i="13"/>
  <c r="D781" i="13"/>
  <c r="D782" i="13"/>
  <c r="D783" i="13"/>
  <c r="D784" i="13"/>
  <c r="D786" i="13"/>
  <c r="D787" i="13"/>
  <c r="D788" i="13"/>
  <c r="D789" i="13"/>
  <c r="D790" i="13"/>
  <c r="D792" i="13"/>
  <c r="D793" i="13"/>
  <c r="D794" i="13"/>
  <c r="D795" i="13"/>
  <c r="D796" i="13"/>
  <c r="D798" i="13"/>
  <c r="D799" i="13"/>
  <c r="D800" i="13"/>
  <c r="D801" i="13"/>
  <c r="D802" i="13"/>
  <c r="D804" i="13"/>
  <c r="D805" i="13"/>
  <c r="D806" i="13"/>
  <c r="D807" i="13"/>
  <c r="D808" i="13"/>
  <c r="D810" i="13"/>
  <c r="D811" i="13"/>
  <c r="D812" i="13"/>
  <c r="D813" i="13"/>
  <c r="D814" i="13"/>
  <c r="D816" i="13"/>
  <c r="D817" i="13"/>
  <c r="D818" i="13"/>
  <c r="D819" i="13"/>
  <c r="D820" i="13"/>
  <c r="D822" i="13"/>
  <c r="D823" i="13"/>
  <c r="D824" i="13"/>
  <c r="D825" i="13"/>
  <c r="D826" i="13"/>
  <c r="D833" i="13"/>
  <c r="D835" i="13"/>
  <c r="D836" i="13"/>
  <c r="D837" i="13"/>
  <c r="D838" i="13"/>
  <c r="D839" i="13"/>
  <c r="D841" i="13"/>
  <c r="D842" i="13"/>
  <c r="D843" i="13"/>
  <c r="D844" i="13"/>
  <c r="D845" i="13"/>
  <c r="D847" i="13"/>
  <c r="D848" i="13"/>
  <c r="D849" i="13"/>
  <c r="D850" i="13"/>
  <c r="D851" i="13"/>
  <c r="D853" i="13"/>
  <c r="D854" i="13"/>
  <c r="D855" i="13"/>
  <c r="D856" i="13"/>
  <c r="D857" i="13"/>
  <c r="D859" i="13"/>
  <c r="D860" i="13"/>
  <c r="D861" i="13"/>
  <c r="D862" i="13"/>
  <c r="D863" i="13"/>
  <c r="D865" i="13"/>
  <c r="D866" i="13"/>
  <c r="D867" i="13"/>
  <c r="D868" i="13"/>
  <c r="D869" i="13"/>
  <c r="D878" i="13"/>
  <c r="D879" i="13"/>
  <c r="D880" i="13"/>
  <c r="D881" i="13"/>
  <c r="D882" i="13"/>
  <c r="D883" i="13"/>
  <c r="D885" i="13"/>
  <c r="D886" i="13"/>
  <c r="D887" i="13"/>
  <c r="D888" i="13"/>
  <c r="D891" i="13"/>
  <c r="D893" i="13"/>
  <c r="D894" i="13"/>
  <c r="D895" i="13"/>
  <c r="D896" i="13"/>
  <c r="D897" i="13"/>
  <c r="D898" i="13"/>
  <c r="D899" i="13"/>
  <c r="D900" i="13"/>
  <c r="D901" i="13"/>
  <c r="D902" i="13"/>
  <c r="D903" i="13"/>
  <c r="D904" i="13"/>
  <c r="D905" i="13"/>
  <c r="D906" i="13"/>
  <c r="D907" i="13"/>
  <c r="D908" i="13"/>
  <c r="D909" i="13"/>
  <c r="D910" i="13"/>
  <c r="D911" i="13"/>
  <c r="D912" i="13"/>
  <c r="D913" i="13"/>
  <c r="D915" i="13"/>
  <c r="D918" i="13"/>
  <c r="D919" i="13"/>
  <c r="D920" i="13"/>
  <c r="D921" i="13"/>
  <c r="D922" i="13"/>
  <c r="D924" i="13"/>
  <c r="D925" i="13"/>
  <c r="D926" i="13"/>
  <c r="D927" i="13"/>
  <c r="D928" i="13"/>
  <c r="D930" i="13"/>
  <c r="D931" i="13"/>
  <c r="D932" i="13"/>
  <c r="D933" i="13"/>
  <c r="D934" i="13"/>
  <c r="D936" i="13"/>
  <c r="D937" i="13"/>
  <c r="D938" i="13"/>
  <c r="D939" i="13"/>
  <c r="D940" i="13"/>
  <c r="D942" i="13"/>
  <c r="D943" i="13"/>
  <c r="D944" i="13"/>
  <c r="D945" i="13"/>
  <c r="D946" i="13"/>
  <c r="D948" i="13"/>
  <c r="D949" i="13"/>
  <c r="D950" i="13"/>
  <c r="D951" i="13"/>
  <c r="D952" i="13"/>
  <c r="D954" i="13"/>
  <c r="D955" i="13"/>
  <c r="D956" i="13"/>
  <c r="D957" i="13"/>
  <c r="D958" i="13"/>
  <c r="D960" i="13"/>
  <c r="D961" i="13"/>
  <c r="D962" i="13"/>
  <c r="D963" i="13"/>
  <c r="D964" i="13"/>
  <c r="D966" i="13"/>
  <c r="D967" i="13"/>
  <c r="D968" i="13"/>
  <c r="D969" i="13"/>
  <c r="D970" i="13"/>
  <c r="D972" i="13"/>
  <c r="D973" i="13"/>
  <c r="D974" i="13"/>
  <c r="D975" i="13"/>
  <c r="D976" i="13"/>
  <c r="D978" i="13"/>
  <c r="D979" i="13"/>
  <c r="D980" i="13"/>
  <c r="D981" i="13"/>
  <c r="D982" i="13"/>
  <c r="D989" i="13"/>
  <c r="D991" i="13"/>
  <c r="D992" i="13"/>
  <c r="D993" i="13"/>
  <c r="D994" i="13"/>
  <c r="D995" i="13"/>
  <c r="D997" i="13"/>
  <c r="D998" i="13"/>
  <c r="D999" i="13"/>
  <c r="D1000" i="13"/>
  <c r="D1001" i="13"/>
  <c r="D1003" i="13"/>
  <c r="D1004" i="13"/>
  <c r="D1005" i="13"/>
  <c r="D1006" i="13"/>
  <c r="D1007" i="13"/>
  <c r="D1009" i="13"/>
  <c r="D1010" i="13"/>
  <c r="D1011" i="13"/>
  <c r="D1012" i="13"/>
  <c r="D1013" i="13"/>
  <c r="D1015" i="13"/>
  <c r="D1016" i="13"/>
  <c r="D1017" i="13"/>
  <c r="D1018" i="13"/>
  <c r="D1019" i="13"/>
  <c r="D1021" i="13"/>
  <c r="D1022" i="13"/>
  <c r="D1023" i="13"/>
  <c r="D1024" i="13"/>
  <c r="D1025" i="13"/>
  <c r="H1351" i="13"/>
  <c r="I1351" i="13"/>
  <c r="J1351" i="13"/>
  <c r="K1351" i="13"/>
  <c r="L1351" i="13"/>
  <c r="M1351" i="13"/>
  <c r="H1355" i="13"/>
  <c r="I1355" i="13"/>
  <c r="J1355" i="13"/>
  <c r="K1355" i="13"/>
  <c r="L1355" i="13"/>
  <c r="M1355" i="13"/>
  <c r="H1359" i="13"/>
  <c r="I1359" i="13"/>
  <c r="H1363" i="13"/>
  <c r="I1363" i="13"/>
  <c r="J1363" i="13"/>
  <c r="K1363" i="13"/>
  <c r="L1363" i="13"/>
  <c r="M1363" i="13"/>
  <c r="H1367" i="13"/>
  <c r="I1367" i="13"/>
  <c r="J1367" i="13"/>
  <c r="K1367" i="13"/>
  <c r="L1367" i="13"/>
  <c r="M1367" i="13"/>
  <c r="H1377" i="13"/>
  <c r="I1377" i="13"/>
  <c r="J1377" i="13"/>
  <c r="K1377" i="13"/>
  <c r="L1377" i="13"/>
  <c r="M1377" i="13"/>
  <c r="I1382" i="13"/>
  <c r="J1382" i="13"/>
  <c r="K1382" i="13"/>
  <c r="L1382" i="13"/>
  <c r="M1382" i="13"/>
  <c r="I1404" i="13"/>
  <c r="J1404" i="13"/>
  <c r="K1404" i="13"/>
  <c r="L1404" i="13"/>
  <c r="M1404" i="13"/>
  <c r="I1415" i="13"/>
  <c r="J1415" i="13"/>
  <c r="K1415" i="13"/>
  <c r="L1415" i="13"/>
  <c r="M1415" i="13"/>
  <c r="I1416" i="13"/>
  <c r="J1416" i="13"/>
  <c r="K1416" i="13"/>
  <c r="L1416" i="13"/>
  <c r="M1416" i="13"/>
  <c r="I1417" i="13"/>
  <c r="J1417" i="13"/>
  <c r="K1417" i="13"/>
  <c r="L1417" i="13"/>
  <c r="M1417" i="13"/>
  <c r="I1425" i="13"/>
  <c r="J1425" i="13"/>
  <c r="K1425" i="13"/>
  <c r="L1425" i="13"/>
  <c r="M1425" i="13"/>
  <c r="I1427" i="13"/>
  <c r="J1427" i="13"/>
  <c r="K1427" i="13"/>
  <c r="L1427" i="13"/>
  <c r="M1427" i="13"/>
  <c r="H1438" i="13"/>
  <c r="H1445" i="13"/>
  <c r="I1445" i="13"/>
  <c r="J1445" i="13"/>
  <c r="K1445" i="13"/>
  <c r="L1445" i="13"/>
  <c r="M1445" i="13"/>
  <c r="F1452" i="13"/>
  <c r="H1469" i="13"/>
  <c r="C31" i="18"/>
  <c r="E1484" i="13"/>
  <c r="E1496" i="13"/>
  <c r="E1508" i="13"/>
  <c r="E1519" i="13"/>
  <c r="E1531" i="13"/>
  <c r="E1541" i="13"/>
  <c r="E1551" i="13"/>
  <c r="E1561" i="13"/>
  <c r="E1571" i="13"/>
  <c r="I1576" i="13"/>
  <c r="J1576" i="13"/>
  <c r="K1576" i="13"/>
  <c r="L1576" i="13"/>
  <c r="M1576" i="13"/>
  <c r="L1577" i="13"/>
  <c r="M1577" i="13"/>
  <c r="L1578" i="13"/>
  <c r="M1578" i="13"/>
  <c r="I1579" i="13"/>
  <c r="J1579" i="13"/>
  <c r="J1580" i="13"/>
  <c r="J1581" i="13"/>
  <c r="J1582" i="13"/>
  <c r="J1583" i="13"/>
  <c r="J1584" i="13"/>
  <c r="K1579" i="13"/>
  <c r="L1579" i="13"/>
  <c r="L1580" i="13"/>
  <c r="L1581" i="13"/>
  <c r="L1582" i="13"/>
  <c r="L1583" i="13"/>
  <c r="L1584" i="13"/>
  <c r="M1579" i="13"/>
  <c r="I1580" i="13"/>
  <c r="K1580" i="13"/>
  <c r="M1580" i="13"/>
  <c r="I1581" i="13"/>
  <c r="K1581" i="13"/>
  <c r="M1581" i="13"/>
  <c r="I1582" i="13"/>
  <c r="K1582" i="13"/>
  <c r="M1582" i="13"/>
  <c r="I1583" i="13"/>
  <c r="K1583" i="13"/>
  <c r="M1583" i="13"/>
  <c r="I1584" i="13"/>
  <c r="K1584" i="13"/>
  <c r="M1584" i="13"/>
  <c r="H1586" i="13"/>
  <c r="C32" i="18"/>
  <c r="H1379" i="13"/>
  <c r="J1435" i="13"/>
  <c r="K22" i="13"/>
  <c r="K45" i="13"/>
  <c r="F13" i="18"/>
  <c r="I1436" i="13"/>
  <c r="G6" i="34"/>
  <c r="G57" i="34"/>
  <c r="J42" i="13"/>
  <c r="E15" i="18"/>
  <c r="I42" i="13"/>
  <c r="D15" i="18"/>
  <c r="I1435" i="13"/>
  <c r="J1436" i="13"/>
  <c r="F6" i="34"/>
  <c r="F57" i="34"/>
  <c r="H1447" i="13"/>
  <c r="H59" i="13"/>
  <c r="H184" i="13"/>
  <c r="L22" i="13"/>
  <c r="L45" i="13"/>
  <c r="G13" i="18"/>
  <c r="I1379" i="13"/>
  <c r="H1446" i="13"/>
  <c r="H58" i="13"/>
  <c r="H1378" i="13"/>
  <c r="F5" i="34"/>
  <c r="F56" i="34"/>
  <c r="I59" i="13"/>
  <c r="I1447" i="13"/>
  <c r="H296" i="13"/>
  <c r="H768" i="13"/>
  <c r="H294" i="13"/>
  <c r="H1238" i="13"/>
  <c r="H1242" i="13"/>
  <c r="H1231" i="13"/>
  <c r="H292" i="13"/>
  <c r="L1435" i="13"/>
  <c r="L1436" i="13"/>
  <c r="M22" i="13"/>
  <c r="M43" i="13"/>
  <c r="H16" i="18"/>
  <c r="J1378" i="13"/>
  <c r="I1075" i="13"/>
  <c r="I1234" i="13"/>
  <c r="I1232" i="13"/>
  <c r="M42" i="13"/>
  <c r="H15" i="18"/>
  <c r="G5" i="34"/>
  <c r="G56" i="34"/>
  <c r="I1378" i="13"/>
  <c r="I1446" i="13"/>
  <c r="I58" i="13"/>
  <c r="H1075" i="13"/>
  <c r="H1082" i="13"/>
  <c r="H298" i="13"/>
  <c r="H770" i="13"/>
  <c r="H1078" i="13"/>
  <c r="H1236" i="13"/>
  <c r="J1083" i="13"/>
  <c r="H5" i="34"/>
  <c r="H56" i="34"/>
  <c r="M1435" i="13"/>
  <c r="M1436" i="13"/>
  <c r="J1242" i="13"/>
  <c r="J1231" i="13"/>
  <c r="J1446" i="13"/>
  <c r="J58" i="13"/>
  <c r="I1076" i="13"/>
  <c r="I1081" i="13"/>
  <c r="I1231" i="13"/>
  <c r="I298" i="13"/>
  <c r="I613" i="13"/>
  <c r="I1238" i="13"/>
  <c r="I1082" i="13"/>
  <c r="I302" i="13"/>
  <c r="I617" i="13"/>
  <c r="I1086" i="13"/>
  <c r="I1242" i="13"/>
  <c r="I1083" i="13"/>
  <c r="I1239" i="13"/>
  <c r="I299" i="13"/>
  <c r="I614" i="13"/>
  <c r="K58" i="13"/>
  <c r="I5" i="34"/>
  <c r="I56" i="34"/>
  <c r="K1378" i="13"/>
  <c r="K1446" i="13"/>
  <c r="J1086" i="13"/>
  <c r="J1230" i="13"/>
  <c r="J1234" i="13"/>
  <c r="J1074" i="13"/>
  <c r="L1378" i="13"/>
  <c r="J5" i="34"/>
  <c r="J56" i="34"/>
  <c r="L1446" i="13"/>
  <c r="L58" i="13"/>
  <c r="K5" i="34"/>
  <c r="K56" i="34"/>
  <c r="M58" i="13"/>
  <c r="M1378" i="13"/>
  <c r="M1446" i="13"/>
  <c r="H1080" i="13"/>
  <c r="H1076" i="13"/>
  <c r="H1232" i="13"/>
  <c r="H291" i="13"/>
  <c r="H919" i="13"/>
  <c r="I292" i="13"/>
  <c r="I291" i="13"/>
  <c r="I763" i="13"/>
  <c r="H1074" i="13"/>
  <c r="I1230" i="13"/>
  <c r="I290" i="13"/>
  <c r="I762" i="13"/>
  <c r="I1074" i="13"/>
  <c r="J1236" i="13"/>
  <c r="J1080" i="13"/>
  <c r="I297" i="13"/>
  <c r="I612" i="13"/>
  <c r="I1237" i="13"/>
  <c r="I294" i="13"/>
  <c r="I1078" i="13"/>
  <c r="J1075" i="13"/>
  <c r="J1237" i="13"/>
  <c r="J1081" i="13"/>
  <c r="J1239" i="13"/>
  <c r="J1078" i="13"/>
  <c r="H302" i="13"/>
  <c r="H1086" i="13"/>
  <c r="H1230" i="13"/>
  <c r="H290" i="13"/>
  <c r="K1435" i="13"/>
  <c r="K1436" i="13"/>
  <c r="H1234" i="13"/>
  <c r="L1434" i="13"/>
  <c r="L42" i="13"/>
  <c r="G15" i="18"/>
  <c r="I1240" i="13"/>
  <c r="I1084" i="13"/>
  <c r="I300" i="13"/>
  <c r="H297" i="13"/>
  <c r="H925" i="13"/>
  <c r="H1081" i="13"/>
  <c r="H1237" i="13"/>
  <c r="H1239" i="13"/>
  <c r="H1083" i="13"/>
  <c r="H299" i="13"/>
  <c r="H614" i="13"/>
  <c r="H1233" i="13"/>
  <c r="H293" i="13"/>
  <c r="H921" i="13"/>
  <c r="H1077" i="13"/>
  <c r="I1080" i="13"/>
  <c r="I1236" i="13"/>
  <c r="I296" i="13"/>
  <c r="I924" i="13"/>
  <c r="H300" i="13"/>
  <c r="H615" i="13"/>
  <c r="H1084" i="13"/>
  <c r="H1240" i="13"/>
  <c r="H1087" i="13"/>
  <c r="H1243" i="13"/>
  <c r="H303" i="13"/>
  <c r="H775" i="13"/>
  <c r="J1084" i="13"/>
  <c r="J1240" i="13"/>
  <c r="I1087" i="13"/>
  <c r="I1243" i="13"/>
  <c r="I303" i="13"/>
  <c r="I931" i="13"/>
  <c r="I1077" i="13"/>
  <c r="I293" i="13"/>
  <c r="I921" i="13"/>
  <c r="I1233" i="13"/>
  <c r="J1233" i="13"/>
  <c r="J1077" i="13"/>
  <c r="J1243" i="13"/>
  <c r="J1087" i="13"/>
  <c r="K1239" i="13"/>
  <c r="K1083" i="13"/>
  <c r="K1087" i="13"/>
  <c r="K1243" i="13"/>
  <c r="K1075" i="13"/>
  <c r="K1231" i="13"/>
  <c r="K1242" i="13"/>
  <c r="K1086" i="13"/>
  <c r="K1080" i="13"/>
  <c r="K1236" i="13"/>
  <c r="K1237" i="13"/>
  <c r="K1081" i="13"/>
  <c r="K1240" i="13"/>
  <c r="K1084" i="13"/>
  <c r="K1074" i="13"/>
  <c r="K1230" i="13"/>
  <c r="K1233" i="13"/>
  <c r="K1077" i="13"/>
  <c r="K1234" i="13"/>
  <c r="K1078" i="13"/>
  <c r="L1233" i="13"/>
  <c r="L1077" i="13"/>
  <c r="L1237" i="13"/>
  <c r="L1081" i="13"/>
  <c r="L1075" i="13"/>
  <c r="L1231" i="13"/>
  <c r="L1086" i="13"/>
  <c r="L1242" i="13"/>
  <c r="L1080" i="13"/>
  <c r="L1236" i="13"/>
  <c r="L1087" i="13"/>
  <c r="L1243" i="13"/>
  <c r="L1083" i="13"/>
  <c r="L1239" i="13"/>
  <c r="L1230" i="13"/>
  <c r="L1074" i="13"/>
  <c r="L1234" i="13"/>
  <c r="L1078" i="13"/>
  <c r="L1240" i="13"/>
  <c r="L1084" i="13"/>
  <c r="M1083" i="13"/>
  <c r="M1239" i="13"/>
  <c r="M1080" i="13"/>
  <c r="M1236" i="13"/>
  <c r="M1078" i="13"/>
  <c r="M1234" i="13"/>
  <c r="M1077" i="13"/>
  <c r="M1233" i="13"/>
  <c r="M1087" i="13"/>
  <c r="M1243" i="13"/>
  <c r="M1231" i="13"/>
  <c r="M1075" i="13"/>
  <c r="M1237" i="13"/>
  <c r="M1081" i="13"/>
  <c r="M1240" i="13"/>
  <c r="M1084" i="13"/>
  <c r="M1074" i="13"/>
  <c r="M1230" i="13"/>
  <c r="M1086" i="13"/>
  <c r="M1242" i="13"/>
  <c r="K42" i="13"/>
  <c r="F15" i="18"/>
  <c r="H48" i="13"/>
  <c r="C21" i="18"/>
  <c r="H42" i="13"/>
  <c r="C15" i="18"/>
  <c r="H769" i="13"/>
  <c r="M1388" i="13"/>
  <c r="F1458" i="13"/>
  <c r="N1466" i="13"/>
  <c r="F1454" i="13"/>
  <c r="F1456" i="13"/>
  <c r="N1465" i="13"/>
  <c r="H765" i="13"/>
  <c r="G41" i="38"/>
  <c r="F42" i="38"/>
  <c r="F66" i="34"/>
  <c r="H119" i="13"/>
  <c r="H1061" i="13"/>
  <c r="H123" i="13"/>
  <c r="H127" i="13"/>
  <c r="H118" i="13"/>
  <c r="H435" i="13"/>
  <c r="H122" i="13"/>
  <c r="H439" i="13"/>
  <c r="H126" i="13"/>
  <c r="H1224" i="13"/>
  <c r="H109" i="13"/>
  <c r="H426" i="13"/>
  <c r="H113" i="13"/>
  <c r="H430" i="13"/>
  <c r="H103" i="13"/>
  <c r="H94" i="13"/>
  <c r="H91" i="13"/>
  <c r="H409" i="13"/>
  <c r="H241" i="13"/>
  <c r="H237" i="13"/>
  <c r="H550" i="13"/>
  <c r="H229" i="13"/>
  <c r="H1167" i="13"/>
  <c r="H225" i="13"/>
  <c r="H538" i="13"/>
  <c r="H117" i="13"/>
  <c r="H1059" i="13"/>
  <c r="H125" i="13"/>
  <c r="H1223" i="13"/>
  <c r="H110" i="13"/>
  <c r="H427" i="13"/>
  <c r="H101" i="13"/>
  <c r="H100" i="13"/>
  <c r="H417" i="13"/>
  <c r="H222" i="13"/>
  <c r="H219" i="13"/>
  <c r="H211" i="13"/>
  <c r="H207" i="13"/>
  <c r="H361" i="13"/>
  <c r="H833" i="13"/>
  <c r="H111" i="13"/>
  <c r="H428" i="13"/>
  <c r="H112" i="13"/>
  <c r="H429" i="13"/>
  <c r="H114" i="13"/>
  <c r="H115" i="13"/>
  <c r="H432" i="13"/>
  <c r="H108" i="13"/>
  <c r="H425" i="13"/>
  <c r="H102" i="13"/>
  <c r="H419" i="13"/>
  <c r="H92" i="13"/>
  <c r="H410" i="13"/>
  <c r="H93" i="13"/>
  <c r="H411" i="13"/>
  <c r="H95" i="13"/>
  <c r="H413" i="13"/>
  <c r="H240" i="13"/>
  <c r="H1334" i="13"/>
  <c r="H242" i="13"/>
  <c r="H555" i="13"/>
  <c r="H243" i="13"/>
  <c r="H1181" i="13"/>
  <c r="H218" i="13"/>
  <c r="H1312" i="13"/>
  <c r="H199" i="13"/>
  <c r="H194" i="13"/>
  <c r="H186" i="13"/>
  <c r="H116" i="13"/>
  <c r="H433" i="13"/>
  <c r="H228" i="13"/>
  <c r="H1166" i="13"/>
  <c r="H230" i="13"/>
  <c r="H231" i="13"/>
  <c r="H216" i="13"/>
  <c r="H212" i="13"/>
  <c r="H205" i="13"/>
  <c r="H1299" i="13"/>
  <c r="H197" i="13"/>
  <c r="H201" i="13"/>
  <c r="H192" i="13"/>
  <c r="H188" i="13"/>
  <c r="H180" i="13"/>
  <c r="H176" i="13"/>
  <c r="H489" i="13"/>
  <c r="H168" i="13"/>
  <c r="H322" i="13"/>
  <c r="H794" i="13"/>
  <c r="H164" i="13"/>
  <c r="H156" i="13"/>
  <c r="H1250" i="13"/>
  <c r="H121" i="13"/>
  <c r="H124" i="13"/>
  <c r="H223" i="13"/>
  <c r="H536" i="13"/>
  <c r="H224" i="13"/>
  <c r="H537" i="13"/>
  <c r="H204" i="13"/>
  <c r="H198" i="13"/>
  <c r="H193" i="13"/>
  <c r="H1131" i="13"/>
  <c r="H181" i="13"/>
  <c r="H174" i="13"/>
  <c r="H167" i="13"/>
  <c r="H1261" i="13"/>
  <c r="H170" i="13"/>
  <c r="H1108" i="13"/>
  <c r="H163" i="13"/>
  <c r="H1257" i="13"/>
  <c r="H120" i="13"/>
  <c r="H234" i="13"/>
  <c r="H236" i="13"/>
  <c r="H217" i="13"/>
  <c r="H206" i="13"/>
  <c r="H191" i="13"/>
  <c r="H345" i="13"/>
  <c r="H660" i="13"/>
  <c r="H179" i="13"/>
  <c r="H182" i="13"/>
  <c r="H175" i="13"/>
  <c r="H1113" i="13"/>
  <c r="H235" i="13"/>
  <c r="H1173" i="13"/>
  <c r="H213" i="13"/>
  <c r="H1151" i="13"/>
  <c r="H200" i="13"/>
  <c r="H354" i="13"/>
  <c r="H169" i="13"/>
  <c r="H482" i="13"/>
  <c r="H155" i="13"/>
  <c r="H158" i="13"/>
  <c r="H1252" i="13"/>
  <c r="H185" i="13"/>
  <c r="H187" i="13"/>
  <c r="H341" i="13"/>
  <c r="H157" i="13"/>
  <c r="H1095" i="13"/>
  <c r="H210" i="13"/>
  <c r="H1304" i="13"/>
  <c r="H173" i="13"/>
  <c r="H162" i="13"/>
  <c r="H1256" i="13"/>
  <c r="H161" i="13"/>
  <c r="I116" i="13"/>
  <c r="I433" i="13"/>
  <c r="I120" i="13"/>
  <c r="I1218" i="13"/>
  <c r="I124" i="13"/>
  <c r="I441" i="13"/>
  <c r="I119" i="13"/>
  <c r="I436" i="13"/>
  <c r="I123" i="13"/>
  <c r="I127" i="13"/>
  <c r="I285" i="13"/>
  <c r="I110" i="13"/>
  <c r="I427" i="13"/>
  <c r="I114" i="13"/>
  <c r="I431" i="13"/>
  <c r="I95" i="13"/>
  <c r="I413" i="13"/>
  <c r="I242" i="13"/>
  <c r="I396" i="13"/>
  <c r="I234" i="13"/>
  <c r="I388" i="13"/>
  <c r="I230" i="13"/>
  <c r="I1324" i="13"/>
  <c r="I222" i="13"/>
  <c r="I376" i="13"/>
  <c r="I1004" i="13"/>
  <c r="I118" i="13"/>
  <c r="I126" i="13"/>
  <c r="I1224" i="13"/>
  <c r="I113" i="13"/>
  <c r="I430" i="13"/>
  <c r="I100" i="13"/>
  <c r="I417" i="13"/>
  <c r="I94" i="13"/>
  <c r="I412" i="13"/>
  <c r="I240" i="13"/>
  <c r="I1178" i="13"/>
  <c r="I243" i="13"/>
  <c r="I239" i="13"/>
  <c r="I1333" i="13"/>
  <c r="I236" i="13"/>
  <c r="I229" i="13"/>
  <c r="I225" i="13"/>
  <c r="I1163" i="13"/>
  <c r="I216" i="13"/>
  <c r="I1310" i="13"/>
  <c r="I212" i="13"/>
  <c r="I204" i="13"/>
  <c r="I1298" i="13"/>
  <c r="I121" i="13"/>
  <c r="I438" i="13"/>
  <c r="I91" i="13"/>
  <c r="I409" i="13"/>
  <c r="I241" i="13"/>
  <c r="I1335" i="13"/>
  <c r="I235" i="13"/>
  <c r="I1329" i="13"/>
  <c r="I217" i="13"/>
  <c r="I1311" i="13"/>
  <c r="I210" i="13"/>
  <c r="I213" i="13"/>
  <c r="I367" i="13"/>
  <c r="I682" i="13"/>
  <c r="I209" i="13"/>
  <c r="I1303" i="13"/>
  <c r="I206" i="13"/>
  <c r="I200" i="13"/>
  <c r="I191" i="13"/>
  <c r="I345" i="13"/>
  <c r="I973" i="13"/>
  <c r="I122" i="13"/>
  <c r="I1220" i="13"/>
  <c r="I125" i="13"/>
  <c r="I442" i="13"/>
  <c r="I115" i="13"/>
  <c r="I432" i="13"/>
  <c r="I227" i="13"/>
  <c r="I223" i="13"/>
  <c r="I377" i="13"/>
  <c r="I224" i="13"/>
  <c r="I1162" i="13"/>
  <c r="I219" i="13"/>
  <c r="I1157" i="13"/>
  <c r="I203" i="13"/>
  <c r="I357" i="13"/>
  <c r="I198" i="13"/>
  <c r="I511" i="13"/>
  <c r="I193" i="13"/>
  <c r="I1287" i="13"/>
  <c r="I185" i="13"/>
  <c r="I1279" i="13"/>
  <c r="I181" i="13"/>
  <c r="I1119" i="13"/>
  <c r="I173" i="13"/>
  <c r="I1267" i="13"/>
  <c r="I169" i="13"/>
  <c r="I482" i="13"/>
  <c r="I161" i="13"/>
  <c r="I157" i="13"/>
  <c r="I470" i="13"/>
  <c r="I150" i="13"/>
  <c r="I1244" i="13"/>
  <c r="I112" i="13"/>
  <c r="I429" i="13"/>
  <c r="I101" i="13"/>
  <c r="I418" i="13"/>
  <c r="I92" i="13"/>
  <c r="I410" i="13"/>
  <c r="I103" i="13"/>
  <c r="I93" i="13"/>
  <c r="I411" i="13"/>
  <c r="I221" i="13"/>
  <c r="I218" i="13"/>
  <c r="I1156" i="13"/>
  <c r="I207" i="13"/>
  <c r="I520" i="13"/>
  <c r="I199" i="13"/>
  <c r="I1137" i="13"/>
  <c r="I194" i="13"/>
  <c r="I1288" i="13"/>
  <c r="I188" i="13"/>
  <c r="I1282" i="13"/>
  <c r="I172" i="13"/>
  <c r="I326" i="13"/>
  <c r="I162" i="13"/>
  <c r="I316" i="13"/>
  <c r="I155" i="13"/>
  <c r="I1249" i="13"/>
  <c r="I158" i="13"/>
  <c r="I471" i="13"/>
  <c r="I154" i="13"/>
  <c r="I111" i="13"/>
  <c r="I428" i="13"/>
  <c r="I108" i="13"/>
  <c r="I425" i="13"/>
  <c r="I233" i="13"/>
  <c r="I1327" i="13"/>
  <c r="I231" i="13"/>
  <c r="I215" i="13"/>
  <c r="I197" i="13"/>
  <c r="I351" i="13"/>
  <c r="I823" i="13"/>
  <c r="I192" i="13"/>
  <c r="I184" i="13"/>
  <c r="I174" i="13"/>
  <c r="I1112" i="13"/>
  <c r="I167" i="13"/>
  <c r="I321" i="13"/>
  <c r="I793" i="13"/>
  <c r="I170" i="13"/>
  <c r="I166" i="13"/>
  <c r="I320" i="13"/>
  <c r="I163" i="13"/>
  <c r="I1257" i="13"/>
  <c r="I156" i="13"/>
  <c r="I1250" i="13"/>
  <c r="I152" i="13"/>
  <c r="I151" i="13"/>
  <c r="I211" i="13"/>
  <c r="I109" i="13"/>
  <c r="I426" i="13"/>
  <c r="I190" i="13"/>
  <c r="I344" i="13"/>
  <c r="I180" i="13"/>
  <c r="I493" i="13"/>
  <c r="I237" i="13"/>
  <c r="I179" i="13"/>
  <c r="I1273" i="13"/>
  <c r="I182" i="13"/>
  <c r="I1120" i="13"/>
  <c r="I168" i="13"/>
  <c r="I481" i="13"/>
  <c r="I117" i="13"/>
  <c r="I260" i="13"/>
  <c r="I228" i="13"/>
  <c r="I1322" i="13"/>
  <c r="I205" i="13"/>
  <c r="I359" i="13"/>
  <c r="I201" i="13"/>
  <c r="I514" i="13"/>
  <c r="I187" i="13"/>
  <c r="I341" i="13"/>
  <c r="I176" i="13"/>
  <c r="I1114" i="13"/>
  <c r="I160" i="13"/>
  <c r="I196" i="13"/>
  <c r="I509" i="13"/>
  <c r="I186" i="13"/>
  <c r="I499" i="13"/>
  <c r="I178" i="13"/>
  <c r="I332" i="13"/>
  <c r="I960" i="13"/>
  <c r="I175" i="13"/>
  <c r="I164" i="13"/>
  <c r="I318" i="13"/>
  <c r="I633" i="13"/>
  <c r="G7" i="18"/>
  <c r="M1434" i="13"/>
  <c r="H6" i="34"/>
  <c r="H57" i="34"/>
  <c r="J39" i="13"/>
  <c r="J1385" i="13"/>
  <c r="J293" i="13"/>
  <c r="J608" i="13"/>
  <c r="C7" i="18"/>
  <c r="H43" i="13"/>
  <c r="C16" i="18"/>
  <c r="H45" i="13"/>
  <c r="H41" i="13"/>
  <c r="C14" i="18"/>
  <c r="H44" i="13"/>
  <c r="C17" i="18"/>
  <c r="H39" i="13"/>
  <c r="J300" i="13"/>
  <c r="J615" i="13"/>
  <c r="J1433" i="13"/>
  <c r="H66" i="34"/>
  <c r="H68" i="34"/>
  <c r="H69" i="34"/>
  <c r="H456" i="13"/>
  <c r="H457" i="13"/>
  <c r="K66" i="34"/>
  <c r="K70" i="34"/>
  <c r="M1403" i="13"/>
  <c r="N1386" i="13"/>
  <c r="M45" i="13"/>
  <c r="H13" i="18"/>
  <c r="L88" i="34"/>
  <c r="M1408" i="13"/>
  <c r="M1396" i="13"/>
  <c r="M1395" i="13"/>
  <c r="M1405" i="13"/>
  <c r="M1433" i="13"/>
  <c r="K1396" i="13"/>
  <c r="K44" i="13"/>
  <c r="F17" i="18"/>
  <c r="I1394" i="13"/>
  <c r="I45" i="13"/>
  <c r="D13" i="18"/>
  <c r="I44" i="13"/>
  <c r="D17" i="18"/>
  <c r="H451" i="13"/>
  <c r="I453" i="13"/>
  <c r="H459" i="13"/>
  <c r="I455" i="13"/>
  <c r="H452" i="13"/>
  <c r="I461" i="13"/>
  <c r="I457" i="13"/>
  <c r="I452" i="13"/>
  <c r="I458" i="13"/>
  <c r="I450" i="13"/>
  <c r="H462" i="13"/>
  <c r="H458" i="13"/>
  <c r="I456" i="13"/>
  <c r="H453" i="13"/>
  <c r="J462" i="13"/>
  <c r="I449" i="13"/>
  <c r="I1369" i="13"/>
  <c r="K1397" i="13"/>
  <c r="K1390" i="13"/>
  <c r="K1399" i="13"/>
  <c r="K1398" i="13"/>
  <c r="I1390" i="13"/>
  <c r="I1399" i="13"/>
  <c r="I1398" i="13"/>
  <c r="I1397" i="13"/>
  <c r="H612" i="13"/>
  <c r="K1394" i="13"/>
  <c r="K48" i="13"/>
  <c r="F21" i="18"/>
  <c r="I1396" i="13"/>
  <c r="M1399" i="13"/>
  <c r="M1398" i="13"/>
  <c r="M1397" i="13"/>
  <c r="M1390" i="13"/>
  <c r="K1429" i="13"/>
  <c r="K453" i="13"/>
  <c r="F7" i="18"/>
  <c r="J297" i="13"/>
  <c r="J612" i="13"/>
  <c r="J291" i="13"/>
  <c r="J919" i="13"/>
  <c r="M1462" i="13"/>
  <c r="M1463" i="13"/>
  <c r="J294" i="13"/>
  <c r="J922" i="13"/>
  <c r="M44" i="13"/>
  <c r="H17" i="18"/>
  <c r="M1394" i="13"/>
  <c r="J461" i="13"/>
  <c r="I1433" i="13"/>
  <c r="I918" i="13"/>
  <c r="J298" i="13"/>
  <c r="J613" i="13"/>
  <c r="K1405" i="13"/>
  <c r="K1462" i="13"/>
  <c r="K1463" i="13"/>
  <c r="H924" i="13"/>
  <c r="M1409" i="13"/>
  <c r="J1447" i="13"/>
  <c r="M48" i="13"/>
  <c r="H21" i="18"/>
  <c r="H7" i="18"/>
  <c r="I43" i="13"/>
  <c r="D16" i="18"/>
  <c r="M1407" i="13"/>
  <c r="L1398" i="13"/>
  <c r="L1397" i="13"/>
  <c r="L1390" i="13"/>
  <c r="L1399" i="13"/>
  <c r="J1390" i="13"/>
  <c r="J1399" i="13"/>
  <c r="J1398" i="13"/>
  <c r="J1397" i="13"/>
  <c r="K452" i="13"/>
  <c r="K461" i="13"/>
  <c r="K450" i="13"/>
  <c r="K299" i="13"/>
  <c r="K771" i="13"/>
  <c r="K451" i="13"/>
  <c r="K290" i="13"/>
  <c r="K605" i="13"/>
  <c r="K459" i="13"/>
  <c r="K303" i="13"/>
  <c r="K931" i="13"/>
  <c r="J303" i="13"/>
  <c r="J775" i="13"/>
  <c r="J1379" i="13"/>
  <c r="J296" i="13"/>
  <c r="J611" i="13"/>
  <c r="J453" i="13"/>
  <c r="J302" i="13"/>
  <c r="J617" i="13"/>
  <c r="K449" i="13"/>
  <c r="K458" i="13"/>
  <c r="J459" i="13"/>
  <c r="J59" i="13"/>
  <c r="H608" i="13"/>
  <c r="H927" i="13"/>
  <c r="H203" i="13"/>
  <c r="H357" i="13"/>
  <c r="H618" i="13"/>
  <c r="H190" i="13"/>
  <c r="H344" i="13"/>
  <c r="H816" i="13"/>
  <c r="H239" i="13"/>
  <c r="H1177" i="13"/>
  <c r="H215" i="13"/>
  <c r="H1309" i="13"/>
  <c r="H209" i="13"/>
  <c r="H1147" i="13"/>
  <c r="H178" i="13"/>
  <c r="H491" i="13"/>
  <c r="H221" i="13"/>
  <c r="H1315" i="13"/>
  <c r="H152" i="13"/>
  <c r="H172" i="13"/>
  <c r="H1110" i="13"/>
  <c r="H196" i="13"/>
  <c r="H509" i="13"/>
  <c r="H160" i="13"/>
  <c r="H314" i="13"/>
  <c r="H151" i="13"/>
  <c r="H227" i="13"/>
  <c r="H540" i="13"/>
  <c r="I925" i="13"/>
  <c r="H762" i="13"/>
  <c r="H918" i="13"/>
  <c r="H605" i="13"/>
  <c r="K292" i="13"/>
  <c r="K764" i="13"/>
  <c r="L41" i="13"/>
  <c r="G14" i="18"/>
  <c r="H617" i="13"/>
  <c r="H930" i="13"/>
  <c r="H764" i="13"/>
  <c r="H607" i="13"/>
  <c r="L43" i="13"/>
  <c r="G16" i="18"/>
  <c r="L1389" i="13"/>
  <c r="L48" i="13"/>
  <c r="G21" i="18"/>
  <c r="L1433" i="13"/>
  <c r="L1438" i="13"/>
  <c r="L1386" i="13"/>
  <c r="I451" i="13"/>
  <c r="J450" i="13"/>
  <c r="H461" i="13"/>
  <c r="H449" i="13"/>
  <c r="I462" i="13"/>
  <c r="J452" i="13"/>
  <c r="H455" i="13"/>
  <c r="H450" i="13"/>
  <c r="J455" i="13"/>
  <c r="I459" i="13"/>
  <c r="J1389" i="13"/>
  <c r="H926" i="13"/>
  <c r="H613" i="13"/>
  <c r="H922" i="13"/>
  <c r="H766" i="13"/>
  <c r="H609" i="13"/>
  <c r="M1429" i="13"/>
  <c r="I1429" i="13"/>
  <c r="M1389" i="13"/>
  <c r="J301" i="13"/>
  <c r="J295" i="13"/>
  <c r="K1403" i="13"/>
  <c r="K1389" i="13"/>
  <c r="D7" i="18"/>
  <c r="I1389" i="13"/>
  <c r="I919" i="13"/>
  <c r="I608" i="13"/>
  <c r="L1429" i="13"/>
  <c r="J1429" i="13"/>
  <c r="I772" i="13"/>
  <c r="I615" i="13"/>
  <c r="I609" i="13"/>
  <c r="I766" i="13"/>
  <c r="I611" i="13"/>
  <c r="I768" i="13"/>
  <c r="I926" i="13"/>
  <c r="I770" i="13"/>
  <c r="I920" i="13"/>
  <c r="I607" i="13"/>
  <c r="H15" i="34"/>
  <c r="G15" i="34"/>
  <c r="K15" i="34"/>
  <c r="J15" i="34"/>
  <c r="C29" i="34"/>
  <c r="I15" i="34"/>
  <c r="I928" i="13"/>
  <c r="H928" i="13"/>
  <c r="I764" i="13"/>
  <c r="I765" i="13"/>
  <c r="I922" i="13"/>
  <c r="H772" i="13"/>
  <c r="I775" i="13"/>
  <c r="K1369" i="13"/>
  <c r="M1369" i="13"/>
  <c r="H1369" i="13"/>
  <c r="L1369" i="13"/>
  <c r="H931" i="13"/>
  <c r="H774" i="13"/>
  <c r="H763" i="13"/>
  <c r="I771" i="13"/>
  <c r="H771" i="13"/>
  <c r="I618" i="13"/>
  <c r="I605" i="13"/>
  <c r="I769" i="13"/>
  <c r="H606" i="13"/>
  <c r="I927" i="13"/>
  <c r="I606" i="13"/>
  <c r="H611" i="13"/>
  <c r="H920" i="13"/>
  <c r="L1409" i="13"/>
  <c r="L1403" i="13"/>
  <c r="L1388" i="13"/>
  <c r="J66" i="34"/>
  <c r="I1386" i="13"/>
  <c r="G66" i="34"/>
  <c r="I48" i="13"/>
  <c r="D21" i="18"/>
  <c r="I1409" i="13"/>
  <c r="I1407" i="13"/>
  <c r="L1462" i="13"/>
  <c r="L1463" i="13"/>
  <c r="L1408" i="13"/>
  <c r="G88" i="34"/>
  <c r="I1405" i="13"/>
  <c r="D14" i="18"/>
  <c r="I1408" i="13"/>
  <c r="I1434" i="13"/>
  <c r="L44" i="13"/>
  <c r="G17" i="18"/>
  <c r="L1405" i="13"/>
  <c r="J88" i="34"/>
  <c r="L1396" i="13"/>
  <c r="K1408" i="13"/>
  <c r="I66" i="34"/>
  <c r="K1433" i="13"/>
  <c r="M1386" i="13"/>
  <c r="I1462" i="13"/>
  <c r="I1463" i="13"/>
  <c r="I1395" i="13"/>
  <c r="I1388" i="13"/>
  <c r="K1409" i="13"/>
  <c r="L1586" i="13"/>
  <c r="J1586" i="13"/>
  <c r="K1586" i="13"/>
  <c r="J44" i="13"/>
  <c r="E17" i="18"/>
  <c r="J1394" i="13"/>
  <c r="J1409" i="13"/>
  <c r="J1434" i="13"/>
  <c r="J1407" i="13"/>
  <c r="J1396" i="13"/>
  <c r="J1408" i="13"/>
  <c r="J1388" i="13"/>
  <c r="J48" i="13"/>
  <c r="E21" i="18"/>
  <c r="J1405" i="13"/>
  <c r="J1386" i="13"/>
  <c r="L1387" i="13"/>
  <c r="K1386" i="13"/>
  <c r="N1387" i="13"/>
  <c r="J41" i="13"/>
  <c r="E14" i="18"/>
  <c r="J43" i="13"/>
  <c r="E16" i="18"/>
  <c r="J1462" i="13"/>
  <c r="J1463" i="13"/>
  <c r="I88" i="34"/>
  <c r="J1403" i="13"/>
  <c r="J1395" i="13"/>
  <c r="E7" i="18"/>
  <c r="H88" i="34"/>
  <c r="H497" i="13"/>
  <c r="H1278" i="13"/>
  <c r="H1122" i="13"/>
  <c r="H1420" i="13"/>
  <c r="H1441" i="13"/>
  <c r="H338" i="13"/>
  <c r="I774" i="13"/>
  <c r="I930" i="13"/>
  <c r="H166" i="13"/>
  <c r="K1395" i="13"/>
  <c r="K43" i="13"/>
  <c r="K1434" i="13"/>
  <c r="J451" i="13"/>
  <c r="J292" i="13"/>
  <c r="J458" i="13"/>
  <c r="J299" i="13"/>
  <c r="J449" i="13"/>
  <c r="J456" i="13"/>
  <c r="J457" i="13"/>
  <c r="J290" i="13"/>
  <c r="L1407" i="13"/>
  <c r="L1395" i="13"/>
  <c r="L1394" i="13"/>
  <c r="K88" i="34"/>
  <c r="M1586" i="13"/>
  <c r="I1586" i="13"/>
  <c r="H154" i="13"/>
  <c r="H233" i="13"/>
  <c r="H150" i="13"/>
  <c r="K1388" i="13"/>
  <c r="K1407" i="13"/>
  <c r="J1369" i="13"/>
  <c r="K1466" i="13"/>
  <c r="L1466" i="13"/>
  <c r="I419" i="13"/>
  <c r="I422" i="13"/>
  <c r="I1316" i="13"/>
  <c r="I492" i="13"/>
  <c r="H347" i="13"/>
  <c r="H662" i="13"/>
  <c r="I40" i="13"/>
  <c r="I53" i="13"/>
  <c r="H40" i="13"/>
  <c r="H53" i="13"/>
  <c r="I333" i="13"/>
  <c r="I805" i="13"/>
  <c r="I1260" i="13"/>
  <c r="J40" i="13"/>
  <c r="J53" i="13"/>
  <c r="H41" i="38"/>
  <c r="G42" i="38"/>
  <c r="J772" i="13"/>
  <c r="I1063" i="13"/>
  <c r="H378" i="13"/>
  <c r="H850" i="13"/>
  <c r="H1162" i="13"/>
  <c r="J770" i="13"/>
  <c r="I105" i="13"/>
  <c r="I79" i="13"/>
  <c r="H826" i="13"/>
  <c r="H669" i="13"/>
  <c r="H105" i="13"/>
  <c r="H79" i="13"/>
  <c r="H329" i="13"/>
  <c r="H644" i="13"/>
  <c r="I479" i="13"/>
  <c r="H1318" i="13"/>
  <c r="H513" i="13"/>
  <c r="I635" i="13"/>
  <c r="I948" i="13"/>
  <c r="I792" i="13"/>
  <c r="H272" i="13"/>
  <c r="H1056" i="13"/>
  <c r="H1212" i="13"/>
  <c r="H1043" i="13"/>
  <c r="H1199" i="13"/>
  <c r="H259" i="13"/>
  <c r="H97" i="13"/>
  <c r="H78" i="13"/>
  <c r="H251" i="13"/>
  <c r="H1191" i="13"/>
  <c r="H1035" i="13"/>
  <c r="I254" i="13"/>
  <c r="I1194" i="13"/>
  <c r="I1038" i="13"/>
  <c r="H260" i="13"/>
  <c r="H1200" i="13"/>
  <c r="H1044" i="13"/>
  <c r="H1210" i="13"/>
  <c r="H1054" i="13"/>
  <c r="H270" i="13"/>
  <c r="H1052" i="13"/>
  <c r="H1208" i="13"/>
  <c r="H268" i="13"/>
  <c r="H1038" i="13"/>
  <c r="H254" i="13"/>
  <c r="H1194" i="13"/>
  <c r="H70" i="34"/>
  <c r="H412" i="13"/>
  <c r="I1104" i="13"/>
  <c r="J117" i="13"/>
  <c r="J1059" i="13"/>
  <c r="J121" i="13"/>
  <c r="J438" i="13"/>
  <c r="J125" i="13"/>
  <c r="J1067" i="13"/>
  <c r="J115" i="13"/>
  <c r="J116" i="13"/>
  <c r="J274" i="13"/>
  <c r="J120" i="13"/>
  <c r="J278" i="13"/>
  <c r="J124" i="13"/>
  <c r="J1222" i="13"/>
  <c r="J111" i="13"/>
  <c r="J108" i="13"/>
  <c r="J101" i="13"/>
  <c r="J100" i="13"/>
  <c r="J92" i="13"/>
  <c r="J243" i="13"/>
  <c r="J235" i="13"/>
  <c r="J389" i="13"/>
  <c r="J861" i="13"/>
  <c r="J233" i="13"/>
  <c r="J546" i="13"/>
  <c r="J231" i="13"/>
  <c r="J544" i="13"/>
  <c r="J223" i="13"/>
  <c r="J1317" i="13"/>
  <c r="J119" i="13"/>
  <c r="J436" i="13"/>
  <c r="J127" i="13"/>
  <c r="J444" i="13"/>
  <c r="J109" i="13"/>
  <c r="J112" i="13"/>
  <c r="J103" i="13"/>
  <c r="J93" i="13"/>
  <c r="J228" i="13"/>
  <c r="J382" i="13"/>
  <c r="J227" i="13"/>
  <c r="J1165" i="13"/>
  <c r="J224" i="13"/>
  <c r="J537" i="13"/>
  <c r="J217" i="13"/>
  <c r="J1155" i="13"/>
  <c r="J215" i="13"/>
  <c r="J528" i="13"/>
  <c r="J213" i="13"/>
  <c r="J367" i="13"/>
  <c r="J682" i="13"/>
  <c r="J205" i="13"/>
  <c r="J1299" i="13"/>
  <c r="J203" i="13"/>
  <c r="J357" i="13"/>
  <c r="J118" i="13"/>
  <c r="J1216" i="13"/>
  <c r="J239" i="13"/>
  <c r="J1177" i="13"/>
  <c r="J234" i="13"/>
  <c r="J547" i="13"/>
  <c r="J236" i="13"/>
  <c r="J390" i="13"/>
  <c r="J237" i="13"/>
  <c r="J1331" i="13"/>
  <c r="J197" i="13"/>
  <c r="J1291" i="13"/>
  <c r="J201" i="13"/>
  <c r="J514" i="13"/>
  <c r="J192" i="13"/>
  <c r="J1286" i="13"/>
  <c r="J190" i="13"/>
  <c r="J1284" i="13"/>
  <c r="J260" i="13"/>
  <c r="J222" i="13"/>
  <c r="J1160" i="13"/>
  <c r="J225" i="13"/>
  <c r="J1319" i="13"/>
  <c r="J221" i="13"/>
  <c r="J1315" i="13"/>
  <c r="J218" i="13"/>
  <c r="J372" i="13"/>
  <c r="J211" i="13"/>
  <c r="J1305" i="13"/>
  <c r="J204" i="13"/>
  <c r="J1298" i="13"/>
  <c r="J207" i="13"/>
  <c r="J1301" i="13"/>
  <c r="J199" i="13"/>
  <c r="J1137" i="13"/>
  <c r="J196" i="13"/>
  <c r="J1134" i="13"/>
  <c r="J194" i="13"/>
  <c r="J507" i="13"/>
  <c r="J186" i="13"/>
  <c r="J184" i="13"/>
  <c r="J1278" i="13"/>
  <c r="J182" i="13"/>
  <c r="J495" i="13"/>
  <c r="J174" i="13"/>
  <c r="J1112" i="13"/>
  <c r="J172" i="13"/>
  <c r="J326" i="13"/>
  <c r="J170" i="13"/>
  <c r="J324" i="13"/>
  <c r="J162" i="13"/>
  <c r="J316" i="13"/>
  <c r="J160" i="13"/>
  <c r="J473" i="13"/>
  <c r="J158" i="13"/>
  <c r="J312" i="13"/>
  <c r="J152" i="13"/>
  <c r="J1090" i="13"/>
  <c r="J122" i="13"/>
  <c r="J1064" i="13"/>
  <c r="J91" i="13"/>
  <c r="J241" i="13"/>
  <c r="J1179" i="13"/>
  <c r="J206" i="13"/>
  <c r="J1300" i="13"/>
  <c r="J110" i="13"/>
  <c r="J114" i="13"/>
  <c r="J95" i="13"/>
  <c r="J240" i="13"/>
  <c r="J242" i="13"/>
  <c r="J555" i="13"/>
  <c r="J210" i="13"/>
  <c r="J1148" i="13"/>
  <c r="J200" i="13"/>
  <c r="J1294" i="13"/>
  <c r="J187" i="13"/>
  <c r="J341" i="13"/>
  <c r="J180" i="13"/>
  <c r="J334" i="13"/>
  <c r="J173" i="13"/>
  <c r="J1267" i="13"/>
  <c r="J176" i="13"/>
  <c r="J489" i="13"/>
  <c r="J169" i="13"/>
  <c r="J323" i="13"/>
  <c r="J126" i="13"/>
  <c r="J284" i="13"/>
  <c r="J229" i="13"/>
  <c r="J1167" i="13"/>
  <c r="J212" i="13"/>
  <c r="J366" i="13"/>
  <c r="J198" i="13"/>
  <c r="J511" i="13"/>
  <c r="J193" i="13"/>
  <c r="J1287" i="13"/>
  <c r="J188" i="13"/>
  <c r="J342" i="13"/>
  <c r="J181" i="13"/>
  <c r="J494" i="13"/>
  <c r="J155" i="13"/>
  <c r="J309" i="13"/>
  <c r="J781" i="13"/>
  <c r="J154" i="13"/>
  <c r="J1092" i="13"/>
  <c r="J94" i="13"/>
  <c r="J209" i="13"/>
  <c r="J1147" i="13"/>
  <c r="J178" i="13"/>
  <c r="J332" i="13"/>
  <c r="J647" i="13"/>
  <c r="J175" i="13"/>
  <c r="J488" i="13"/>
  <c r="J161" i="13"/>
  <c r="J164" i="13"/>
  <c r="J1102" i="13"/>
  <c r="J113" i="13"/>
  <c r="J219" i="13"/>
  <c r="J1157" i="13"/>
  <c r="J191" i="13"/>
  <c r="J504" i="13"/>
  <c r="J166" i="13"/>
  <c r="J1260" i="13"/>
  <c r="J163" i="13"/>
  <c r="J1101" i="13"/>
  <c r="J150" i="13"/>
  <c r="J1088" i="13"/>
  <c r="J185" i="13"/>
  <c r="J1279" i="13"/>
  <c r="J179" i="13"/>
  <c r="J1273" i="13"/>
  <c r="J168" i="13"/>
  <c r="J481" i="13"/>
  <c r="J157" i="13"/>
  <c r="J311" i="13"/>
  <c r="J123" i="13"/>
  <c r="J281" i="13"/>
  <c r="J230" i="13"/>
  <c r="J384" i="13"/>
  <c r="J216" i="13"/>
  <c r="J529" i="13"/>
  <c r="J167" i="13"/>
  <c r="J156" i="13"/>
  <c r="J1094" i="13"/>
  <c r="J151" i="13"/>
  <c r="J464" i="13"/>
  <c r="I1209" i="13"/>
  <c r="I1053" i="13"/>
  <c r="I269" i="13"/>
  <c r="I1037" i="13"/>
  <c r="I1193" i="13"/>
  <c r="I253" i="13"/>
  <c r="I270" i="13"/>
  <c r="I1210" i="13"/>
  <c r="I1054" i="13"/>
  <c r="I1055" i="13"/>
  <c r="I1211" i="13"/>
  <c r="I271" i="13"/>
  <c r="I272" i="13"/>
  <c r="I1056" i="13"/>
  <c r="I1212" i="13"/>
  <c r="H253" i="13"/>
  <c r="H1193" i="13"/>
  <c r="H1037" i="13"/>
  <c r="H1213" i="13"/>
  <c r="H1057" i="13"/>
  <c r="H273" i="13"/>
  <c r="H1042" i="13"/>
  <c r="H1198" i="13"/>
  <c r="H258" i="13"/>
  <c r="H1211" i="13"/>
  <c r="H1055" i="13"/>
  <c r="H271" i="13"/>
  <c r="I268" i="13"/>
  <c r="I1052" i="13"/>
  <c r="I1208" i="13"/>
  <c r="H1192" i="13"/>
  <c r="H1036" i="13"/>
  <c r="H252" i="13"/>
  <c r="H267" i="13"/>
  <c r="H1051" i="13"/>
  <c r="H1207" i="13"/>
  <c r="I1111" i="13"/>
  <c r="I1036" i="13"/>
  <c r="I1192" i="13"/>
  <c r="I252" i="13"/>
  <c r="I491" i="13"/>
  <c r="H1297" i="13"/>
  <c r="H418" i="13"/>
  <c r="H431" i="13"/>
  <c r="I1044" i="13"/>
  <c r="I1200" i="13"/>
  <c r="I267" i="13"/>
  <c r="I1051" i="13"/>
  <c r="I1207" i="13"/>
  <c r="I1050" i="13"/>
  <c r="I266" i="13"/>
  <c r="I1206" i="13"/>
  <c r="I1043" i="13"/>
  <c r="I259" i="13"/>
  <c r="I1199" i="13"/>
  <c r="I1057" i="13"/>
  <c r="I273" i="13"/>
  <c r="I1213" i="13"/>
  <c r="I251" i="13"/>
  <c r="I1035" i="13"/>
  <c r="I97" i="13"/>
  <c r="I78" i="13"/>
  <c r="I1191" i="13"/>
  <c r="I1042" i="13"/>
  <c r="I258" i="13"/>
  <c r="I1198" i="13"/>
  <c r="I255" i="13"/>
  <c r="I1195" i="13"/>
  <c r="I1039" i="13"/>
  <c r="H255" i="13"/>
  <c r="H1039" i="13"/>
  <c r="H1195" i="13"/>
  <c r="H1050" i="13"/>
  <c r="H266" i="13"/>
  <c r="H1206" i="13"/>
  <c r="H269" i="13"/>
  <c r="H1053" i="13"/>
  <c r="H1209" i="13"/>
  <c r="M1438" i="13"/>
  <c r="J1438" i="13"/>
  <c r="I1438" i="13"/>
  <c r="I848" i="13"/>
  <c r="J765" i="13"/>
  <c r="J928" i="13"/>
  <c r="H80" i="34"/>
  <c r="I486" i="13"/>
  <c r="I1134" i="13"/>
  <c r="K68" i="34"/>
  <c r="K69" i="34"/>
  <c r="K80" i="34"/>
  <c r="J769" i="13"/>
  <c r="I1252" i="13"/>
  <c r="J925" i="13"/>
  <c r="H434" i="13"/>
  <c r="C13" i="18"/>
  <c r="J921" i="13"/>
  <c r="C11" i="18"/>
  <c r="K1467" i="13"/>
  <c r="K39" i="13"/>
  <c r="K1385" i="13"/>
  <c r="I495" i="13"/>
  <c r="K295" i="13"/>
  <c r="K291" i="13"/>
  <c r="K763" i="13"/>
  <c r="K296" i="13"/>
  <c r="K768" i="13"/>
  <c r="K456" i="13"/>
  <c r="K297" i="13"/>
  <c r="K462" i="13"/>
  <c r="L39" i="13"/>
  <c r="L1385" i="13"/>
  <c r="I382" i="13"/>
  <c r="I697" i="13"/>
  <c r="I336" i="13"/>
  <c r="I964" i="13"/>
  <c r="H1107" i="13"/>
  <c r="I1262" i="13"/>
  <c r="J931" i="13"/>
  <c r="K457" i="13"/>
  <c r="K41" i="13"/>
  <c r="F14" i="18"/>
  <c r="K301" i="13"/>
  <c r="K1379" i="13"/>
  <c r="K302" i="13"/>
  <c r="K930" i="13"/>
  <c r="K294" i="13"/>
  <c r="K766" i="13"/>
  <c r="K298" i="13"/>
  <c r="K926" i="13"/>
  <c r="K455" i="13"/>
  <c r="M1466" i="13"/>
  <c r="N1464" i="13"/>
  <c r="N1469" i="13"/>
  <c r="K762" i="13"/>
  <c r="K618" i="13"/>
  <c r="K918" i="13"/>
  <c r="K614" i="13"/>
  <c r="I1272" i="13"/>
  <c r="I309" i="13"/>
  <c r="I937" i="13"/>
  <c r="K775" i="13"/>
  <c r="I1096" i="13"/>
  <c r="I1392" i="13"/>
  <c r="I1391" i="13"/>
  <c r="K1438" i="13"/>
  <c r="M1465" i="13"/>
  <c r="M1467" i="13"/>
  <c r="H672" i="13"/>
  <c r="H829" i="13"/>
  <c r="J926" i="13"/>
  <c r="I1168" i="13"/>
  <c r="J606" i="13"/>
  <c r="I346" i="13"/>
  <c r="I661" i="13"/>
  <c r="I1286" i="13"/>
  <c r="J1162" i="13"/>
  <c r="I1315" i="13"/>
  <c r="I375" i="13"/>
  <c r="I690" i="13"/>
  <c r="I1131" i="13"/>
  <c r="I506" i="13"/>
  <c r="I512" i="13"/>
  <c r="J763" i="13"/>
  <c r="I342" i="13"/>
  <c r="I814" i="13"/>
  <c r="I1255" i="13"/>
  <c r="I474" i="13"/>
  <c r="J609" i="13"/>
  <c r="J766" i="13"/>
  <c r="H516" i="13"/>
  <c r="I347" i="13"/>
  <c r="I819" i="13"/>
  <c r="K1464" i="13"/>
  <c r="I647" i="13"/>
  <c r="I804" i="13"/>
  <c r="K927" i="13"/>
  <c r="I312" i="13"/>
  <c r="I940" i="13"/>
  <c r="I1276" i="13"/>
  <c r="H1138" i="13"/>
  <c r="I6" i="34"/>
  <c r="I57" i="34"/>
  <c r="K59" i="13"/>
  <c r="K1447" i="13"/>
  <c r="K300" i="13"/>
  <c r="K293" i="13"/>
  <c r="I543" i="13"/>
  <c r="I534" i="13"/>
  <c r="J618" i="13"/>
  <c r="I443" i="13"/>
  <c r="I1116" i="13"/>
  <c r="I1297" i="13"/>
  <c r="I284" i="13"/>
  <c r="I384" i="13"/>
  <c r="I856" i="13"/>
  <c r="I1068" i="13"/>
  <c r="I691" i="13"/>
  <c r="I327" i="13"/>
  <c r="J774" i="13"/>
  <c r="J768" i="13"/>
  <c r="I1293" i="13"/>
  <c r="I1160" i="13"/>
  <c r="J924" i="13"/>
  <c r="I1117" i="13"/>
  <c r="I1290" i="13"/>
  <c r="I1159" i="13"/>
  <c r="J930" i="13"/>
  <c r="I353" i="13"/>
  <c r="I825" i="13"/>
  <c r="I535" i="13"/>
  <c r="I1151" i="13"/>
  <c r="H389" i="13"/>
  <c r="H1064" i="13"/>
  <c r="H1068" i="13"/>
  <c r="H1216" i="13"/>
  <c r="H972" i="13"/>
  <c r="H503" i="13"/>
  <c r="H277" i="13"/>
  <c r="H905" i="13"/>
  <c r="H284" i="13"/>
  <c r="H912" i="13"/>
  <c r="H1106" i="13"/>
  <c r="H364" i="13"/>
  <c r="H836" i="13"/>
  <c r="H321" i="13"/>
  <c r="H1301" i="13"/>
  <c r="H332" i="13"/>
  <c r="I949" i="13"/>
  <c r="H480" i="13"/>
  <c r="I1155" i="13"/>
  <c r="H1163" i="13"/>
  <c r="H985" i="13"/>
  <c r="H317" i="13"/>
  <c r="H945" i="13"/>
  <c r="H1141" i="13"/>
  <c r="H523" i="13"/>
  <c r="I1061" i="13"/>
  <c r="H982" i="13"/>
  <c r="I530" i="13"/>
  <c r="I468" i="13"/>
  <c r="H1180" i="13"/>
  <c r="H1294" i="13"/>
  <c r="H323" i="13"/>
  <c r="H795" i="13"/>
  <c r="H1148" i="13"/>
  <c r="H1263" i="13"/>
  <c r="H1329" i="13"/>
  <c r="H504" i="13"/>
  <c r="J1391" i="13"/>
  <c r="J1392" i="13"/>
  <c r="H637" i="13"/>
  <c r="H548" i="13"/>
  <c r="H359" i="13"/>
  <c r="H674" i="13"/>
  <c r="H436" i="13"/>
  <c r="H1217" i="13"/>
  <c r="H442" i="13"/>
  <c r="I278" i="13"/>
  <c r="I750" i="13"/>
  <c r="H481" i="13"/>
  <c r="I350" i="13"/>
  <c r="H280" i="13"/>
  <c r="H595" i="13"/>
  <c r="H1178" i="13"/>
  <c r="H1105" i="13"/>
  <c r="I1141" i="13"/>
  <c r="H312" i="13"/>
  <c r="H784" i="13"/>
  <c r="H377" i="13"/>
  <c r="H692" i="13"/>
  <c r="H1060" i="13"/>
  <c r="H283" i="13"/>
  <c r="H911" i="13"/>
  <c r="H1094" i="13"/>
  <c r="H1145" i="13"/>
  <c r="H1067" i="13"/>
  <c r="H1101" i="13"/>
  <c r="I363" i="13"/>
  <c r="I991" i="13"/>
  <c r="H817" i="13"/>
  <c r="I1058" i="13"/>
  <c r="I358" i="13"/>
  <c r="I986" i="13"/>
  <c r="H950" i="13"/>
  <c r="I1214" i="13"/>
  <c r="H1264" i="13"/>
  <c r="H1129" i="13"/>
  <c r="H518" i="13"/>
  <c r="H1284" i="13"/>
  <c r="H973" i="13"/>
  <c r="H488" i="13"/>
  <c r="D11" i="18"/>
  <c r="I516" i="13"/>
  <c r="H276" i="13"/>
  <c r="H904" i="13"/>
  <c r="I1142" i="13"/>
  <c r="H483" i="13"/>
  <c r="H534" i="13"/>
  <c r="I522" i="13"/>
  <c r="H1159" i="13"/>
  <c r="H1220" i="13"/>
  <c r="H1285" i="13"/>
  <c r="H1143" i="13"/>
  <c r="H1128" i="13"/>
  <c r="H1337" i="13"/>
  <c r="H506" i="13"/>
  <c r="H1254" i="13"/>
  <c r="H443" i="13"/>
  <c r="H1161" i="13"/>
  <c r="I355" i="13"/>
  <c r="I983" i="13"/>
  <c r="H476" i="13"/>
  <c r="H1262" i="13"/>
  <c r="I517" i="13"/>
  <c r="H324" i="13"/>
  <c r="H639" i="13"/>
  <c r="H475" i="13"/>
  <c r="H1100" i="13"/>
  <c r="I274" i="13"/>
  <c r="I589" i="13"/>
  <c r="I1147" i="13"/>
  <c r="H375" i="13"/>
  <c r="H847" i="13"/>
  <c r="H659" i="13"/>
  <c r="H1116" i="13"/>
  <c r="H1272" i="13"/>
  <c r="I1132" i="13"/>
  <c r="H1096" i="13"/>
  <c r="H396" i="13"/>
  <c r="H711" i="13"/>
  <c r="I378" i="13"/>
  <c r="I850" i="13"/>
  <c r="H310" i="13"/>
  <c r="H938" i="13"/>
  <c r="H473" i="13"/>
  <c r="I1130" i="13"/>
  <c r="I444" i="13"/>
  <c r="I1118" i="13"/>
  <c r="H471" i="13"/>
  <c r="H1319" i="13"/>
  <c r="H1336" i="13"/>
  <c r="I817" i="13"/>
  <c r="I1268" i="13"/>
  <c r="I1106" i="13"/>
  <c r="I1219" i="13"/>
  <c r="H275" i="13"/>
  <c r="H590" i="13"/>
  <c r="I1217" i="13"/>
  <c r="H394" i="13"/>
  <c r="H1022" i="13"/>
  <c r="I487" i="13"/>
  <c r="H469" i="13"/>
  <c r="H1215" i="13"/>
  <c r="H520" i="13"/>
  <c r="H1134" i="13"/>
  <c r="H1323" i="13"/>
  <c r="I480" i="13"/>
  <c r="H1098" i="13"/>
  <c r="H553" i="13"/>
  <c r="I505" i="13"/>
  <c r="I1173" i="13"/>
  <c r="I371" i="13"/>
  <c r="I999" i="13"/>
  <c r="I1291" i="13"/>
  <c r="H379" i="13"/>
  <c r="H851" i="13"/>
  <c r="I277" i="13"/>
  <c r="I905" i="13"/>
  <c r="I1172" i="13"/>
  <c r="I328" i="13"/>
  <c r="I643" i="13"/>
  <c r="I322" i="13"/>
  <c r="I279" i="13"/>
  <c r="I594" i="13"/>
  <c r="I554" i="13"/>
  <c r="I439" i="13"/>
  <c r="I503" i="13"/>
  <c r="I1066" i="13"/>
  <c r="I536" i="13"/>
  <c r="I494" i="13"/>
  <c r="I1102" i="13"/>
  <c r="I361" i="13"/>
  <c r="I833" i="13"/>
  <c r="H989" i="13"/>
  <c r="H274" i="13"/>
  <c r="H746" i="13"/>
  <c r="I323" i="13"/>
  <c r="I638" i="13"/>
  <c r="I339" i="13"/>
  <c r="I379" i="13"/>
  <c r="I694" i="13"/>
  <c r="I1069" i="13"/>
  <c r="I1285" i="13"/>
  <c r="I1093" i="13"/>
  <c r="H372" i="13"/>
  <c r="H1000" i="13"/>
  <c r="I1317" i="13"/>
  <c r="I1275" i="13"/>
  <c r="I330" i="13"/>
  <c r="I958" i="13"/>
  <c r="I1328" i="13"/>
  <c r="I1129" i="13"/>
  <c r="I1258" i="13"/>
  <c r="H1270" i="13"/>
  <c r="H1331" i="13"/>
  <c r="I477" i="13"/>
  <c r="I1128" i="13"/>
  <c r="I552" i="13"/>
  <c r="I504" i="13"/>
  <c r="I660" i="13"/>
  <c r="H1156" i="13"/>
  <c r="H383" i="13"/>
  <c r="H698" i="13"/>
  <c r="H1058" i="13"/>
  <c r="I1225" i="13"/>
  <c r="H470" i="13"/>
  <c r="I1161" i="13"/>
  <c r="I335" i="13"/>
  <c r="I807" i="13"/>
  <c r="I547" i="13"/>
  <c r="I475" i="13"/>
  <c r="H1114" i="13"/>
  <c r="H1175" i="13"/>
  <c r="I1284" i="13"/>
  <c r="I393" i="13"/>
  <c r="I1021" i="13"/>
  <c r="H1251" i="13"/>
  <c r="I525" i="13"/>
  <c r="I1306" i="13"/>
  <c r="I1221" i="13"/>
  <c r="I281" i="13"/>
  <c r="I1307" i="13"/>
  <c r="I306" i="13"/>
  <c r="I934" i="13"/>
  <c r="I1246" i="13"/>
  <c r="I544" i="13"/>
  <c r="I1325" i="13"/>
  <c r="I1169" i="13"/>
  <c r="H381" i="13"/>
  <c r="H853" i="13"/>
  <c r="H1165" i="13"/>
  <c r="H340" i="13"/>
  <c r="H499" i="13"/>
  <c r="H376" i="13"/>
  <c r="H1316" i="13"/>
  <c r="H306" i="13"/>
  <c r="H934" i="13"/>
  <c r="H1090" i="13"/>
  <c r="H1246" i="13"/>
  <c r="H1322" i="13"/>
  <c r="H541" i="13"/>
  <c r="H1333" i="13"/>
  <c r="H393" i="13"/>
  <c r="H708" i="13"/>
  <c r="H542" i="13"/>
  <c r="H552" i="13"/>
  <c r="H1124" i="13"/>
  <c r="H1160" i="13"/>
  <c r="I526" i="13"/>
  <c r="H465" i="13"/>
  <c r="H330" i="13"/>
  <c r="H802" i="13"/>
  <c r="I463" i="13"/>
  <c r="I1323" i="13"/>
  <c r="I542" i="13"/>
  <c r="I1300" i="13"/>
  <c r="I519" i="13"/>
  <c r="I329" i="13"/>
  <c r="I801" i="13"/>
  <c r="I1113" i="13"/>
  <c r="H531" i="13"/>
  <c r="H305" i="13"/>
  <c r="H1245" i="13"/>
  <c r="H464" i="13"/>
  <c r="H1089" i="13"/>
  <c r="H397" i="13"/>
  <c r="H556" i="13"/>
  <c r="H1172" i="13"/>
  <c r="H1328" i="13"/>
  <c r="H500" i="13"/>
  <c r="H1281" i="13"/>
  <c r="H522" i="13"/>
  <c r="H363" i="13"/>
  <c r="H835" i="13"/>
  <c r="H1303" i="13"/>
  <c r="H369" i="13"/>
  <c r="H528" i="13"/>
  <c r="H1153" i="13"/>
  <c r="H547" i="13"/>
  <c r="H391" i="13"/>
  <c r="H706" i="13"/>
  <c r="H1280" i="13"/>
  <c r="H1214" i="13"/>
  <c r="H1287" i="13"/>
  <c r="H535" i="13"/>
  <c r="I366" i="13"/>
  <c r="I681" i="13"/>
  <c r="H311" i="13"/>
  <c r="H939" i="13"/>
  <c r="H1125" i="13"/>
  <c r="H382" i="13"/>
  <c r="H1010" i="13"/>
  <c r="H388" i="13"/>
  <c r="H860" i="13"/>
  <c r="I1150" i="13"/>
  <c r="I373" i="13"/>
  <c r="I1001" i="13"/>
  <c r="H1321" i="13"/>
  <c r="H526" i="13"/>
  <c r="H1307" i="13"/>
  <c r="H1269" i="13"/>
  <c r="I389" i="13"/>
  <c r="I704" i="13"/>
  <c r="I485" i="13"/>
  <c r="H1317" i="13"/>
  <c r="I1295" i="13"/>
  <c r="H316" i="13"/>
  <c r="H788" i="13"/>
  <c r="H367" i="13"/>
  <c r="I1177" i="13"/>
  <c r="H326" i="13"/>
  <c r="H641" i="13"/>
  <c r="H485" i="13"/>
  <c r="H1266" i="13"/>
  <c r="H350" i="13"/>
  <c r="H1290" i="13"/>
  <c r="I1108" i="13"/>
  <c r="I324" i="13"/>
  <c r="I952" i="13"/>
  <c r="I1060" i="13"/>
  <c r="I276" i="13"/>
  <c r="I591" i="13"/>
  <c r="I1181" i="13"/>
  <c r="I397" i="13"/>
  <c r="I712" i="13"/>
  <c r="I550" i="13"/>
  <c r="I1175" i="13"/>
  <c r="I1174" i="13"/>
  <c r="I1330" i="13"/>
  <c r="I390" i="13"/>
  <c r="I1018" i="13"/>
  <c r="I1136" i="13"/>
  <c r="I1292" i="13"/>
  <c r="I308" i="13"/>
  <c r="I1248" i="13"/>
  <c r="I1101" i="13"/>
  <c r="I476" i="13"/>
  <c r="I1331" i="13"/>
  <c r="I518" i="13"/>
  <c r="I304" i="13"/>
  <c r="I776" i="13"/>
  <c r="I352" i="13"/>
  <c r="I980" i="13"/>
  <c r="I385" i="13"/>
  <c r="I700" i="13"/>
  <c r="I483" i="13"/>
  <c r="I434" i="13"/>
  <c r="I1059" i="13"/>
  <c r="I531" i="13"/>
  <c r="I1312" i="13"/>
  <c r="I556" i="13"/>
  <c r="I1166" i="13"/>
  <c r="I555" i="13"/>
  <c r="I435" i="13"/>
  <c r="I391" i="13"/>
  <c r="I863" i="13"/>
  <c r="I1143" i="13"/>
  <c r="I1062" i="13"/>
  <c r="I1088" i="13"/>
  <c r="I340" i="13"/>
  <c r="I968" i="13"/>
  <c r="I467" i="13"/>
  <c r="I437" i="13"/>
  <c r="I1145" i="13"/>
  <c r="I1301" i="13"/>
  <c r="I1107" i="13"/>
  <c r="I1263" i="13"/>
  <c r="I360" i="13"/>
  <c r="I1319" i="13"/>
  <c r="I541" i="13"/>
  <c r="I549" i="13"/>
  <c r="I372" i="13"/>
  <c r="I1000" i="13"/>
  <c r="I1216" i="13"/>
  <c r="I1299" i="13"/>
  <c r="I317" i="13"/>
  <c r="I632" i="13"/>
  <c r="I1099" i="13"/>
  <c r="I315" i="13"/>
  <c r="I630" i="13"/>
  <c r="I1318" i="13"/>
  <c r="I537" i="13"/>
  <c r="I501" i="13"/>
  <c r="I1126" i="13"/>
  <c r="I280" i="13"/>
  <c r="I1064" i="13"/>
  <c r="I1016" i="13"/>
  <c r="I860" i="13"/>
  <c r="I1274" i="13"/>
  <c r="I334" i="13"/>
  <c r="I806" i="13"/>
  <c r="I1222" i="13"/>
  <c r="I282" i="13"/>
  <c r="I597" i="13"/>
  <c r="I489" i="13"/>
  <c r="I1270" i="13"/>
  <c r="K920" i="13"/>
  <c r="K607" i="13"/>
  <c r="I1092" i="13"/>
  <c r="I464" i="13"/>
  <c r="I305" i="13"/>
  <c r="I620" i="13"/>
  <c r="I548" i="13"/>
  <c r="I275" i="13"/>
  <c r="I903" i="13"/>
  <c r="I1144" i="13"/>
  <c r="I488" i="13"/>
  <c r="I1124" i="13"/>
  <c r="I1089" i="13"/>
  <c r="I1256" i="13"/>
  <c r="I1215" i="13"/>
  <c r="I498" i="13"/>
  <c r="I1110" i="13"/>
  <c r="I1269" i="13"/>
  <c r="I553" i="13"/>
  <c r="I1065" i="13"/>
  <c r="I1280" i="13"/>
  <c r="I1100" i="13"/>
  <c r="I1264" i="13"/>
  <c r="I1179" i="13"/>
  <c r="I529" i="13"/>
  <c r="I1281" i="13"/>
  <c r="I538" i="13"/>
  <c r="I1123" i="13"/>
  <c r="I129" i="13"/>
  <c r="I80" i="13"/>
  <c r="I440" i="13"/>
  <c r="I1245" i="13"/>
  <c r="I395" i="13"/>
  <c r="I867" i="13"/>
  <c r="F44" i="34"/>
  <c r="C34" i="34"/>
  <c r="C38" i="34"/>
  <c r="C39" i="34"/>
  <c r="L39" i="34"/>
  <c r="L48" i="34"/>
  <c r="I1278" i="13"/>
  <c r="I497" i="13"/>
  <c r="I338" i="13"/>
  <c r="I1122" i="13"/>
  <c r="I1095" i="13"/>
  <c r="I311" i="13"/>
  <c r="I626" i="13"/>
  <c r="I1251" i="13"/>
  <c r="I524" i="13"/>
  <c r="I365" i="13"/>
  <c r="I680" i="13"/>
  <c r="I354" i="13"/>
  <c r="I513" i="13"/>
  <c r="I1294" i="13"/>
  <c r="I1138" i="13"/>
  <c r="I1321" i="13"/>
  <c r="I381" i="13"/>
  <c r="I1165" i="13"/>
  <c r="I540" i="13"/>
  <c r="I1067" i="13"/>
  <c r="I283" i="13"/>
  <c r="I755" i="13"/>
  <c r="I1135" i="13"/>
  <c r="I510" i="13"/>
  <c r="I469" i="13"/>
  <c r="I1094" i="13"/>
  <c r="I245" i="13"/>
  <c r="I81" i="13"/>
  <c r="L301" i="13"/>
  <c r="L295" i="13"/>
  <c r="L1379" i="13"/>
  <c r="L59" i="13"/>
  <c r="L292" i="13"/>
  <c r="L298" i="13"/>
  <c r="L297" i="13"/>
  <c r="L450" i="13"/>
  <c r="L461" i="13"/>
  <c r="L455" i="13"/>
  <c r="L299" i="13"/>
  <c r="L449" i="13"/>
  <c r="J6" i="34"/>
  <c r="J57" i="34"/>
  <c r="L457" i="13"/>
  <c r="L1447" i="13"/>
  <c r="L293" i="13"/>
  <c r="L453" i="13"/>
  <c r="L451" i="13"/>
  <c r="L452" i="13"/>
  <c r="L302" i="13"/>
  <c r="L303" i="13"/>
  <c r="L294" i="13"/>
  <c r="L459" i="13"/>
  <c r="L456" i="13"/>
  <c r="L458" i="13"/>
  <c r="L300" i="13"/>
  <c r="N6" i="13"/>
  <c r="L290" i="13"/>
  <c r="L291" i="13"/>
  <c r="L296" i="13"/>
  <c r="L462" i="13"/>
  <c r="I394" i="13"/>
  <c r="I1022" i="13"/>
  <c r="I1266" i="13"/>
  <c r="I507" i="13"/>
  <c r="I1334" i="13"/>
  <c r="I1105" i="13"/>
  <c r="I1149" i="13"/>
  <c r="I1305" i="13"/>
  <c r="I310" i="13"/>
  <c r="I782" i="13"/>
  <c r="I1261" i="13"/>
  <c r="I1223" i="13"/>
  <c r="I348" i="13"/>
  <c r="I820" i="13"/>
  <c r="I1139" i="13"/>
  <c r="I656" i="13"/>
  <c r="I969" i="13"/>
  <c r="I1167" i="13"/>
  <c r="I383" i="13"/>
  <c r="I855" i="13"/>
  <c r="I1171" i="13"/>
  <c r="I546" i="13"/>
  <c r="I387" i="13"/>
  <c r="I1148" i="13"/>
  <c r="I523" i="13"/>
  <c r="I1304" i="13"/>
  <c r="I364" i="13"/>
  <c r="I992" i="13"/>
  <c r="I1336" i="13"/>
  <c r="I1180" i="13"/>
  <c r="I528" i="13"/>
  <c r="I369" i="13"/>
  <c r="I1309" i="13"/>
  <c r="I1153" i="13"/>
  <c r="I500" i="13"/>
  <c r="I1125" i="13"/>
  <c r="I370" i="13"/>
  <c r="I685" i="13"/>
  <c r="I1154" i="13"/>
  <c r="I1337" i="13"/>
  <c r="I946" i="13"/>
  <c r="I790" i="13"/>
  <c r="I1254" i="13"/>
  <c r="I473" i="13"/>
  <c r="I314" i="13"/>
  <c r="I1098" i="13"/>
  <c r="I1090" i="13"/>
  <c r="I465" i="13"/>
  <c r="I532" i="13"/>
  <c r="I1313" i="13"/>
  <c r="I995" i="13"/>
  <c r="I979" i="13"/>
  <c r="I839" i="13"/>
  <c r="I813" i="13"/>
  <c r="I636" i="13"/>
  <c r="K1387" i="13"/>
  <c r="M1387" i="13"/>
  <c r="H676" i="13"/>
  <c r="I944" i="13"/>
  <c r="I788" i="13"/>
  <c r="I631" i="13"/>
  <c r="I703" i="13"/>
  <c r="I829" i="13"/>
  <c r="I985" i="13"/>
  <c r="I672" i="13"/>
  <c r="I913" i="13"/>
  <c r="I600" i="13"/>
  <c r="I757" i="13"/>
  <c r="I1024" i="13"/>
  <c r="I868" i="13"/>
  <c r="I711" i="13"/>
  <c r="H656" i="13"/>
  <c r="H813" i="13"/>
  <c r="H969" i="13"/>
  <c r="I692" i="13"/>
  <c r="I1005" i="13"/>
  <c r="I849" i="13"/>
  <c r="I674" i="13"/>
  <c r="I987" i="13"/>
  <c r="I831" i="13"/>
  <c r="I666" i="13"/>
  <c r="L1464" i="13"/>
  <c r="L1467" i="13"/>
  <c r="J70" i="34"/>
  <c r="J68" i="34"/>
  <c r="J69" i="34"/>
  <c r="J80" i="34"/>
  <c r="M1464" i="13"/>
  <c r="I1467" i="13"/>
  <c r="I1466" i="13"/>
  <c r="I1464" i="13"/>
  <c r="G70" i="34"/>
  <c r="G68" i="34"/>
  <c r="G69" i="34"/>
  <c r="G80" i="34"/>
  <c r="I68" i="34"/>
  <c r="I69" i="34"/>
  <c r="I80" i="34"/>
  <c r="I70" i="34"/>
  <c r="H1099" i="13"/>
  <c r="H474" i="13"/>
  <c r="H315" i="13"/>
  <c r="H1255" i="13"/>
  <c r="H1219" i="13"/>
  <c r="H438" i="13"/>
  <c r="H279" i="13"/>
  <c r="H1063" i="13"/>
  <c r="H1123" i="13"/>
  <c r="H498" i="13"/>
  <c r="H1279" i="13"/>
  <c r="H339" i="13"/>
  <c r="J771" i="13"/>
  <c r="J614" i="13"/>
  <c r="J927" i="13"/>
  <c r="H1132" i="13"/>
  <c r="H507" i="13"/>
  <c r="H348" i="13"/>
  <c r="H1288" i="13"/>
  <c r="H511" i="13"/>
  <c r="H1136" i="13"/>
  <c r="H1292" i="13"/>
  <c r="H352" i="13"/>
  <c r="C30" i="18"/>
  <c r="H1300" i="13"/>
  <c r="H1144" i="13"/>
  <c r="H360" i="13"/>
  <c r="H519" i="13"/>
  <c r="H1168" i="13"/>
  <c r="H1324" i="13"/>
  <c r="H543" i="13"/>
  <c r="H384" i="13"/>
  <c r="H32" i="18"/>
  <c r="H501" i="13"/>
  <c r="H342" i="13"/>
  <c r="H1126" i="13"/>
  <c r="H1282" i="13"/>
  <c r="H554" i="13"/>
  <c r="H395" i="13"/>
  <c r="H1179" i="13"/>
  <c r="H1335" i="13"/>
  <c r="I816" i="13"/>
  <c r="I659" i="13"/>
  <c r="I972" i="13"/>
  <c r="H304" i="13"/>
  <c r="H1088" i="13"/>
  <c r="H1244" i="13"/>
  <c r="H245" i="13"/>
  <c r="H81" i="13"/>
  <c r="H463" i="13"/>
  <c r="H505" i="13"/>
  <c r="H1130" i="13"/>
  <c r="H346" i="13"/>
  <c r="H1286" i="13"/>
  <c r="H437" i="13"/>
  <c r="H1218" i="13"/>
  <c r="H278" i="13"/>
  <c r="H1062" i="13"/>
  <c r="H1222" i="13"/>
  <c r="H282" i="13"/>
  <c r="H441" i="13"/>
  <c r="H1066" i="13"/>
  <c r="H486" i="13"/>
  <c r="H327" i="13"/>
  <c r="H1111" i="13"/>
  <c r="H1267" i="13"/>
  <c r="H544" i="13"/>
  <c r="H1169" i="13"/>
  <c r="H1325" i="13"/>
  <c r="H385" i="13"/>
  <c r="J605" i="13"/>
  <c r="J918" i="13"/>
  <c r="J762" i="13"/>
  <c r="J764" i="13"/>
  <c r="J607" i="13"/>
  <c r="J920" i="13"/>
  <c r="H373" i="13"/>
  <c r="H1313" i="13"/>
  <c r="H1157" i="13"/>
  <c r="H532" i="13"/>
  <c r="H1117" i="13"/>
  <c r="H492" i="13"/>
  <c r="H333" i="13"/>
  <c r="H1273" i="13"/>
  <c r="H353" i="13"/>
  <c r="H512" i="13"/>
  <c r="H1137" i="13"/>
  <c r="H1293" i="13"/>
  <c r="H1221" i="13"/>
  <c r="H440" i="13"/>
  <c r="H1065" i="13"/>
  <c r="H281" i="13"/>
  <c r="H786" i="13"/>
  <c r="H942" i="13"/>
  <c r="H629" i="13"/>
  <c r="J1467" i="13"/>
  <c r="J1464" i="13"/>
  <c r="J1466" i="13"/>
  <c r="J1465" i="13"/>
  <c r="F32" i="18"/>
  <c r="H371" i="13"/>
  <c r="H1311" i="13"/>
  <c r="H1155" i="13"/>
  <c r="H530" i="13"/>
  <c r="H549" i="13"/>
  <c r="H390" i="13"/>
  <c r="H1330" i="13"/>
  <c r="H1174" i="13"/>
  <c r="H129" i="13"/>
  <c r="H80" i="13"/>
  <c r="H1327" i="13"/>
  <c r="H546" i="13"/>
  <c r="H387" i="13"/>
  <c r="H1171" i="13"/>
  <c r="H1139" i="13"/>
  <c r="H1295" i="13"/>
  <c r="H514" i="13"/>
  <c r="H355" i="13"/>
  <c r="I732" i="13"/>
  <c r="I575" i="13"/>
  <c r="I888" i="13"/>
  <c r="H525" i="13"/>
  <c r="H1150" i="13"/>
  <c r="H1306" i="13"/>
  <c r="H366" i="13"/>
  <c r="H1298" i="13"/>
  <c r="H358" i="13"/>
  <c r="H517" i="13"/>
  <c r="H1142" i="13"/>
  <c r="E32" i="18"/>
  <c r="H328" i="13"/>
  <c r="H487" i="13"/>
  <c r="H1112" i="13"/>
  <c r="H1268" i="13"/>
  <c r="H1154" i="13"/>
  <c r="H370" i="13"/>
  <c r="H1310" i="13"/>
  <c r="H529" i="13"/>
  <c r="D32" i="18"/>
  <c r="F16" i="18"/>
  <c r="H494" i="13"/>
  <c r="H1275" i="13"/>
  <c r="H1119" i="13"/>
  <c r="H335" i="13"/>
  <c r="E11" i="18"/>
  <c r="H495" i="13"/>
  <c r="H1120" i="13"/>
  <c r="H1276" i="13"/>
  <c r="H336" i="13"/>
  <c r="H1225" i="13"/>
  <c r="H285" i="13"/>
  <c r="H1069" i="13"/>
  <c r="H444" i="13"/>
  <c r="H334" i="13"/>
  <c r="H1118" i="13"/>
  <c r="H1274" i="13"/>
  <c r="H493" i="13"/>
  <c r="H477" i="13"/>
  <c r="H318" i="13"/>
  <c r="H1102" i="13"/>
  <c r="H1258" i="13"/>
  <c r="H1248" i="13"/>
  <c r="H308" i="13"/>
  <c r="H467" i="13"/>
  <c r="H1092" i="13"/>
  <c r="H365" i="13"/>
  <c r="H1305" i="13"/>
  <c r="H1149" i="13"/>
  <c r="H524" i="13"/>
  <c r="H1291" i="13"/>
  <c r="H510" i="13"/>
  <c r="H351" i="13"/>
  <c r="H1135" i="13"/>
  <c r="H479" i="13"/>
  <c r="H1260" i="13"/>
  <c r="H1104" i="13"/>
  <c r="H320" i="13"/>
  <c r="H1093" i="13"/>
  <c r="H1249" i="13"/>
  <c r="H468" i="13"/>
  <c r="H309" i="13"/>
  <c r="I1465" i="13"/>
  <c r="K1465" i="13"/>
  <c r="L1465" i="13"/>
  <c r="H966" i="13"/>
  <c r="H653" i="13"/>
  <c r="H810" i="13"/>
  <c r="G32" i="18"/>
  <c r="I954" i="13"/>
  <c r="I798" i="13"/>
  <c r="I641" i="13"/>
  <c r="J1274" i="13"/>
  <c r="H693" i="13"/>
  <c r="J1058" i="13"/>
  <c r="J1214" i="13"/>
  <c r="I1003" i="13"/>
  <c r="J1144" i="13"/>
  <c r="J1336" i="13"/>
  <c r="J371" i="13"/>
  <c r="J686" i="13"/>
  <c r="J1263" i="13"/>
  <c r="J1135" i="13"/>
  <c r="J395" i="13"/>
  <c r="J1023" i="13"/>
  <c r="J1168" i="13"/>
  <c r="H819" i="13"/>
  <c r="J363" i="13"/>
  <c r="J991" i="13"/>
  <c r="J335" i="13"/>
  <c r="J807" i="13"/>
  <c r="J541" i="13"/>
  <c r="J1245" i="13"/>
  <c r="I648" i="13"/>
  <c r="J1322" i="13"/>
  <c r="H975" i="13"/>
  <c r="J339" i="13"/>
  <c r="J967" i="13"/>
  <c r="H1006" i="13"/>
  <c r="I961" i="13"/>
  <c r="J1285" i="13"/>
  <c r="J1223" i="13"/>
  <c r="J435" i="13"/>
  <c r="J543" i="13"/>
  <c r="J385" i="13"/>
  <c r="J700" i="13"/>
  <c r="J378" i="13"/>
  <c r="J850" i="13"/>
  <c r="D12" i="18"/>
  <c r="D26" i="18"/>
  <c r="J522" i="13"/>
  <c r="E12" i="18"/>
  <c r="E26" i="18"/>
  <c r="C12" i="18"/>
  <c r="C26" i="18"/>
  <c r="J320" i="13"/>
  <c r="J635" i="13"/>
  <c r="J485" i="13"/>
  <c r="J1159" i="13"/>
  <c r="L40" i="13"/>
  <c r="L53" i="13"/>
  <c r="K40" i="13"/>
  <c r="K53" i="13"/>
  <c r="I41" i="38"/>
  <c r="H42" i="38"/>
  <c r="K919" i="13"/>
  <c r="J1335" i="13"/>
  <c r="J1303" i="13"/>
  <c r="J1328" i="13"/>
  <c r="J375" i="13"/>
  <c r="J690" i="13"/>
  <c r="J304" i="13"/>
  <c r="J932" i="13"/>
  <c r="J305" i="13"/>
  <c r="J620" i="13"/>
  <c r="K606" i="13"/>
  <c r="J1224" i="13"/>
  <c r="J1089" i="13"/>
  <c r="J518" i="13"/>
  <c r="J554" i="13"/>
  <c r="J1104" i="13"/>
  <c r="J276" i="13"/>
  <c r="J904" i="13"/>
  <c r="J534" i="13"/>
  <c r="J1324" i="13"/>
  <c r="J1166" i="13"/>
  <c r="J1169" i="13"/>
  <c r="J525" i="13"/>
  <c r="J1060" i="13"/>
  <c r="H801" i="13"/>
  <c r="J530" i="13"/>
  <c r="J433" i="13"/>
  <c r="J465" i="13"/>
  <c r="K774" i="13"/>
  <c r="J1123" i="13"/>
  <c r="J441" i="13"/>
  <c r="I662" i="13"/>
  <c r="I651" i="13"/>
  <c r="I975" i="13"/>
  <c r="K617" i="13"/>
  <c r="J1069" i="13"/>
  <c r="J1295" i="13"/>
  <c r="J280" i="13"/>
  <c r="J595" i="13"/>
  <c r="J1172" i="13"/>
  <c r="H957" i="13"/>
  <c r="J463" i="13"/>
  <c r="J1318" i="13"/>
  <c r="J308" i="13"/>
  <c r="J936" i="13"/>
  <c r="J1062" i="13"/>
  <c r="J1200" i="13"/>
  <c r="J388" i="13"/>
  <c r="J703" i="13"/>
  <c r="J360" i="13"/>
  <c r="J988" i="13"/>
  <c r="J1244" i="13"/>
  <c r="K770" i="13"/>
  <c r="J317" i="13"/>
  <c r="J632" i="13"/>
  <c r="J419" i="13"/>
  <c r="J377" i="13"/>
  <c r="J1005" i="13"/>
  <c r="J479" i="13"/>
  <c r="J1275" i="13"/>
  <c r="J1325" i="13"/>
  <c r="K613" i="13"/>
  <c r="J1161" i="13"/>
  <c r="H422" i="13"/>
  <c r="K1392" i="13"/>
  <c r="H738" i="13"/>
  <c r="H894" i="13"/>
  <c r="H581" i="13"/>
  <c r="H570" i="13"/>
  <c r="H883" i="13"/>
  <c r="H727" i="13"/>
  <c r="I588" i="13"/>
  <c r="I745" i="13"/>
  <c r="I901" i="13"/>
  <c r="H567" i="13"/>
  <c r="H724" i="13"/>
  <c r="H880" i="13"/>
  <c r="H588" i="13"/>
  <c r="H745" i="13"/>
  <c r="H901" i="13"/>
  <c r="I587" i="13"/>
  <c r="I900" i="13"/>
  <c r="I744" i="13"/>
  <c r="J1211" i="13"/>
  <c r="J1055" i="13"/>
  <c r="J271" i="13"/>
  <c r="J430" i="13"/>
  <c r="J1054" i="13"/>
  <c r="J1210" i="13"/>
  <c r="J270" i="13"/>
  <c r="J429" i="13"/>
  <c r="J1050" i="13"/>
  <c r="J1206" i="13"/>
  <c r="J425" i="13"/>
  <c r="J266" i="13"/>
  <c r="H1203" i="13"/>
  <c r="H744" i="13"/>
  <c r="H900" i="13"/>
  <c r="H587" i="13"/>
  <c r="J1044" i="13"/>
  <c r="J1311" i="13"/>
  <c r="J536" i="13"/>
  <c r="J498" i="13"/>
  <c r="J282" i="13"/>
  <c r="J597" i="13"/>
  <c r="L119" i="13"/>
  <c r="L123" i="13"/>
  <c r="L127" i="13"/>
  <c r="L118" i="13"/>
  <c r="L122" i="13"/>
  <c r="L126" i="13"/>
  <c r="L109" i="13"/>
  <c r="L113" i="13"/>
  <c r="L103" i="13"/>
  <c r="L94" i="13"/>
  <c r="L241" i="13"/>
  <c r="L239" i="13"/>
  <c r="L237" i="13"/>
  <c r="L229" i="13"/>
  <c r="L227" i="13"/>
  <c r="L225" i="13"/>
  <c r="L121" i="13"/>
  <c r="L115" i="13"/>
  <c r="L111" i="13"/>
  <c r="L114" i="13"/>
  <c r="L92" i="13"/>
  <c r="L95" i="13"/>
  <c r="L91" i="13"/>
  <c r="L234" i="13"/>
  <c r="L233" i="13"/>
  <c r="L230" i="13"/>
  <c r="L223" i="13"/>
  <c r="L221" i="13"/>
  <c r="L219" i="13"/>
  <c r="L211" i="13"/>
  <c r="L209" i="13"/>
  <c r="L207" i="13"/>
  <c r="L116" i="13"/>
  <c r="L228" i="13"/>
  <c r="L231" i="13"/>
  <c r="L222" i="13"/>
  <c r="L204" i="13"/>
  <c r="L203" i="13"/>
  <c r="L199" i="13"/>
  <c r="L196" i="13"/>
  <c r="L194" i="13"/>
  <c r="L117" i="13"/>
  <c r="L120" i="13"/>
  <c r="L112" i="13"/>
  <c r="L108" i="13"/>
  <c r="L100" i="13"/>
  <c r="L93" i="13"/>
  <c r="L240" i="13"/>
  <c r="L242" i="13"/>
  <c r="L243" i="13"/>
  <c r="L217" i="13"/>
  <c r="L210" i="13"/>
  <c r="L213" i="13"/>
  <c r="L206" i="13"/>
  <c r="L197" i="13"/>
  <c r="L201" i="13"/>
  <c r="L192" i="13"/>
  <c r="L190" i="13"/>
  <c r="L188" i="13"/>
  <c r="L180" i="13"/>
  <c r="L178" i="13"/>
  <c r="L176" i="13"/>
  <c r="L168" i="13"/>
  <c r="L166" i="13"/>
  <c r="L164" i="13"/>
  <c r="L156" i="13"/>
  <c r="L154" i="13"/>
  <c r="L151" i="13"/>
  <c r="L125" i="13"/>
  <c r="L110" i="13"/>
  <c r="L101" i="13"/>
  <c r="L236" i="13"/>
  <c r="L215" i="13"/>
  <c r="L124" i="13"/>
  <c r="L235" i="13"/>
  <c r="L216" i="13"/>
  <c r="L205" i="13"/>
  <c r="L185" i="13"/>
  <c r="L186" i="13"/>
  <c r="L179" i="13"/>
  <c r="L182" i="13"/>
  <c r="L175" i="13"/>
  <c r="L224" i="13"/>
  <c r="L218" i="13"/>
  <c r="L200" i="13"/>
  <c r="L187" i="13"/>
  <c r="L161" i="13"/>
  <c r="L160" i="13"/>
  <c r="L157" i="13"/>
  <c r="L212" i="13"/>
  <c r="L198" i="13"/>
  <c r="L184" i="13"/>
  <c r="L181" i="13"/>
  <c r="L167" i="13"/>
  <c r="L170" i="13"/>
  <c r="L193" i="13"/>
  <c r="L172" i="13"/>
  <c r="L169" i="13"/>
  <c r="L155" i="13"/>
  <c r="L158" i="13"/>
  <c r="L191" i="13"/>
  <c r="L174" i="13"/>
  <c r="L163" i="13"/>
  <c r="L152" i="13"/>
  <c r="L150" i="13"/>
  <c r="L173" i="13"/>
  <c r="L162" i="13"/>
  <c r="J519" i="13"/>
  <c r="J1111" i="13"/>
  <c r="J1066" i="13"/>
  <c r="I730" i="13"/>
  <c r="I573" i="13"/>
  <c r="I886" i="13"/>
  <c r="I1047" i="13"/>
  <c r="I724" i="13"/>
  <c r="I567" i="13"/>
  <c r="I880" i="13"/>
  <c r="I740" i="13"/>
  <c r="I583" i="13"/>
  <c r="I896" i="13"/>
  <c r="H886" i="13"/>
  <c r="H573" i="13"/>
  <c r="H730" i="13"/>
  <c r="H881" i="13"/>
  <c r="H725" i="13"/>
  <c r="H568" i="13"/>
  <c r="I743" i="13"/>
  <c r="I586" i="13"/>
  <c r="I899" i="13"/>
  <c r="J1039" i="13"/>
  <c r="J1195" i="13"/>
  <c r="J413" i="13"/>
  <c r="J255" i="13"/>
  <c r="J1207" i="13"/>
  <c r="J1051" i="13"/>
  <c r="J426" i="13"/>
  <c r="J267" i="13"/>
  <c r="J1192" i="13"/>
  <c r="J1036" i="13"/>
  <c r="J252" i="13"/>
  <c r="J410" i="13"/>
  <c r="J1209" i="13"/>
  <c r="J1053" i="13"/>
  <c r="J269" i="13"/>
  <c r="J428" i="13"/>
  <c r="J1213" i="13"/>
  <c r="J1057" i="13"/>
  <c r="J273" i="13"/>
  <c r="J432" i="13"/>
  <c r="H569" i="13"/>
  <c r="H726" i="13"/>
  <c r="H882" i="13"/>
  <c r="H723" i="13"/>
  <c r="H879" i="13"/>
  <c r="H566" i="13"/>
  <c r="H263" i="13"/>
  <c r="K118" i="13"/>
  <c r="K122" i="13"/>
  <c r="K126" i="13"/>
  <c r="K117" i="13"/>
  <c r="K121" i="13"/>
  <c r="K125" i="13"/>
  <c r="K115" i="13"/>
  <c r="K112" i="13"/>
  <c r="K93" i="13"/>
  <c r="K91" i="13"/>
  <c r="K240" i="13"/>
  <c r="K236" i="13"/>
  <c r="K228" i="13"/>
  <c r="K224" i="13"/>
  <c r="K120" i="13"/>
  <c r="K108" i="13"/>
  <c r="K242" i="13"/>
  <c r="K235" i="13"/>
  <c r="K231" i="13"/>
  <c r="K218" i="13"/>
  <c r="K210" i="13"/>
  <c r="K206" i="13"/>
  <c r="K124" i="13"/>
  <c r="K127" i="13"/>
  <c r="K233" i="13"/>
  <c r="K229" i="13"/>
  <c r="K230" i="13"/>
  <c r="K216" i="13"/>
  <c r="K219" i="13"/>
  <c r="K215" i="13"/>
  <c r="K212" i="13"/>
  <c r="K205" i="13"/>
  <c r="K198" i="13"/>
  <c r="K193" i="13"/>
  <c r="K185" i="13"/>
  <c r="K123" i="13"/>
  <c r="K109" i="13"/>
  <c r="K110" i="13"/>
  <c r="K111" i="13"/>
  <c r="K113" i="13"/>
  <c r="K114" i="13"/>
  <c r="K101" i="13"/>
  <c r="K103" i="13"/>
  <c r="K92" i="13"/>
  <c r="K94" i="13"/>
  <c r="K95" i="13"/>
  <c r="K241" i="13"/>
  <c r="K209" i="13"/>
  <c r="K200" i="13"/>
  <c r="K191" i="13"/>
  <c r="K187" i="13"/>
  <c r="K179" i="13"/>
  <c r="K175" i="13"/>
  <c r="K167" i="13"/>
  <c r="K163" i="13"/>
  <c r="K155" i="13"/>
  <c r="K150" i="13"/>
  <c r="K116" i="13"/>
  <c r="K119" i="13"/>
  <c r="K243" i="13"/>
  <c r="K239" i="13"/>
  <c r="K237" i="13"/>
  <c r="K213" i="13"/>
  <c r="K201" i="13"/>
  <c r="K190" i="13"/>
  <c r="K178" i="13"/>
  <c r="K168" i="13"/>
  <c r="K161" i="13"/>
  <c r="K164" i="13"/>
  <c r="K160" i="13"/>
  <c r="K157" i="13"/>
  <c r="K100" i="13"/>
  <c r="K222" i="13"/>
  <c r="K221" i="13"/>
  <c r="K204" i="13"/>
  <c r="K207" i="13"/>
  <c r="K199" i="13"/>
  <c r="K194" i="13"/>
  <c r="K180" i="13"/>
  <c r="K173" i="13"/>
  <c r="K176" i="13"/>
  <c r="K172" i="13"/>
  <c r="K169" i="13"/>
  <c r="K162" i="13"/>
  <c r="K158" i="13"/>
  <c r="K234" i="13"/>
  <c r="K217" i="13"/>
  <c r="K197" i="13"/>
  <c r="K227" i="13"/>
  <c r="K203" i="13"/>
  <c r="K196" i="13"/>
  <c r="K186" i="13"/>
  <c r="K156" i="13"/>
  <c r="K151" i="13"/>
  <c r="K223" i="13"/>
  <c r="K188" i="13"/>
  <c r="K174" i="13"/>
  <c r="K152" i="13"/>
  <c r="K225" i="13"/>
  <c r="K182" i="13"/>
  <c r="K166" i="13"/>
  <c r="K211" i="13"/>
  <c r="K192" i="13"/>
  <c r="K184" i="13"/>
  <c r="K181" i="13"/>
  <c r="K170" i="13"/>
  <c r="K154" i="13"/>
  <c r="H584" i="13"/>
  <c r="H741" i="13"/>
  <c r="H897" i="13"/>
  <c r="I566" i="13"/>
  <c r="I723" i="13"/>
  <c r="I879" i="13"/>
  <c r="I894" i="13"/>
  <c r="I581" i="13"/>
  <c r="I738" i="13"/>
  <c r="I582" i="13"/>
  <c r="I739" i="13"/>
  <c r="I895" i="13"/>
  <c r="H586" i="13"/>
  <c r="H743" i="13"/>
  <c r="H899" i="13"/>
  <c r="I585" i="13"/>
  <c r="I742" i="13"/>
  <c r="I898" i="13"/>
  <c r="I741" i="13"/>
  <c r="I897" i="13"/>
  <c r="I584" i="13"/>
  <c r="J1194" i="13"/>
  <c r="J1038" i="13"/>
  <c r="J254" i="13"/>
  <c r="J412" i="13"/>
  <c r="J1212" i="13"/>
  <c r="J1056" i="13"/>
  <c r="J272" i="13"/>
  <c r="J431" i="13"/>
  <c r="J97" i="13"/>
  <c r="J78" i="13"/>
  <c r="J1191" i="13"/>
  <c r="J1035" i="13"/>
  <c r="J251" i="13"/>
  <c r="J409" i="13"/>
  <c r="J1193" i="13"/>
  <c r="J1037" i="13"/>
  <c r="J253" i="13"/>
  <c r="J411" i="13"/>
  <c r="J1042" i="13"/>
  <c r="J1198" i="13"/>
  <c r="J417" i="13"/>
  <c r="J258" i="13"/>
  <c r="H585" i="13"/>
  <c r="H742" i="13"/>
  <c r="H898" i="13"/>
  <c r="I569" i="13"/>
  <c r="I726" i="13"/>
  <c r="I882" i="13"/>
  <c r="I263" i="13"/>
  <c r="H77" i="13"/>
  <c r="F75" i="34"/>
  <c r="J1281" i="13"/>
  <c r="J105" i="13"/>
  <c r="J79" i="13"/>
  <c r="I727" i="13"/>
  <c r="I570" i="13"/>
  <c r="I883" i="13"/>
  <c r="I1203" i="13"/>
  <c r="I574" i="13"/>
  <c r="I887" i="13"/>
  <c r="I731" i="13"/>
  <c r="H582" i="13"/>
  <c r="H895" i="13"/>
  <c r="H739" i="13"/>
  <c r="I881" i="13"/>
  <c r="I725" i="13"/>
  <c r="I568" i="13"/>
  <c r="J1052" i="13"/>
  <c r="J1208" i="13"/>
  <c r="J427" i="13"/>
  <c r="J268" i="13"/>
  <c r="J1199" i="13"/>
  <c r="J1043" i="13"/>
  <c r="J418" i="13"/>
  <c r="J259" i="13"/>
  <c r="H896" i="13"/>
  <c r="H740" i="13"/>
  <c r="H583" i="13"/>
  <c r="H732" i="13"/>
  <c r="H888" i="13"/>
  <c r="H575" i="13"/>
  <c r="H1047" i="13"/>
  <c r="H887" i="13"/>
  <c r="H731" i="13"/>
  <c r="H574" i="13"/>
  <c r="L1391" i="13"/>
  <c r="G11" i="18"/>
  <c r="L1392" i="13"/>
  <c r="H599" i="13"/>
  <c r="I854" i="13"/>
  <c r="H697" i="13"/>
  <c r="I657" i="13"/>
  <c r="J945" i="13"/>
  <c r="J501" i="13"/>
  <c r="J285" i="13"/>
  <c r="J757" i="13"/>
  <c r="J318" i="13"/>
  <c r="J633" i="13"/>
  <c r="I670" i="13"/>
  <c r="K922" i="13"/>
  <c r="J1095" i="13"/>
  <c r="I1010" i="13"/>
  <c r="I1012" i="13"/>
  <c r="J1282" i="13"/>
  <c r="J1122" i="13"/>
  <c r="J497" i="13"/>
  <c r="K609" i="13"/>
  <c r="K769" i="13"/>
  <c r="K925" i="13"/>
  <c r="J1113" i="13"/>
  <c r="J1118" i="13"/>
  <c r="J1288" i="13"/>
  <c r="K1391" i="13"/>
  <c r="K611" i="13"/>
  <c r="K924" i="13"/>
  <c r="J1145" i="13"/>
  <c r="J1149" i="13"/>
  <c r="J1258" i="13"/>
  <c r="J493" i="13"/>
  <c r="J1218" i="13"/>
  <c r="H752" i="13"/>
  <c r="J1293" i="13"/>
  <c r="I627" i="13"/>
  <c r="J338" i="13"/>
  <c r="J810" i="13"/>
  <c r="K612" i="13"/>
  <c r="J437" i="13"/>
  <c r="I781" i="13"/>
  <c r="I808" i="13"/>
  <c r="H992" i="13"/>
  <c r="N290" i="13"/>
  <c r="N294" i="13"/>
  <c r="N298" i="13"/>
  <c r="N302" i="13"/>
  <c r="L6" i="34"/>
  <c r="L57" i="34"/>
  <c r="N293" i="13"/>
  <c r="N299" i="13"/>
  <c r="N295" i="13"/>
  <c r="N301" i="13"/>
  <c r="N1447" i="13"/>
  <c r="N59" i="13"/>
  <c r="N296" i="13"/>
  <c r="N303" i="13"/>
  <c r="N297" i="13"/>
  <c r="N1379" i="13"/>
  <c r="N39" i="13"/>
  <c r="N1385" i="13"/>
  <c r="N291" i="13"/>
  <c r="N292" i="13"/>
  <c r="N300" i="13"/>
  <c r="N41" i="13"/>
  <c r="I14" i="18"/>
  <c r="N452" i="13"/>
  <c r="N456" i="13"/>
  <c r="N449" i="13"/>
  <c r="N455" i="13"/>
  <c r="N450" i="13"/>
  <c r="N457" i="13"/>
  <c r="N453" i="13"/>
  <c r="N459" i="13"/>
  <c r="N451" i="13"/>
  <c r="N462" i="13"/>
  <c r="N458" i="13"/>
  <c r="N461" i="13"/>
  <c r="J1270" i="13"/>
  <c r="F11" i="18"/>
  <c r="J365" i="13"/>
  <c r="J993" i="13"/>
  <c r="J275" i="13"/>
  <c r="J903" i="13"/>
  <c r="J1107" i="13"/>
  <c r="J329" i="13"/>
  <c r="J644" i="13"/>
  <c r="J1132" i="13"/>
  <c r="H908" i="13"/>
  <c r="I624" i="13"/>
  <c r="I678" i="13"/>
  <c r="J330" i="13"/>
  <c r="J958" i="13"/>
  <c r="N1470" i="13"/>
  <c r="I31" i="18"/>
  <c r="J804" i="13"/>
  <c r="J314" i="13"/>
  <c r="J942" i="13"/>
  <c r="J364" i="13"/>
  <c r="J679" i="13"/>
  <c r="J524" i="13"/>
  <c r="J477" i="13"/>
  <c r="J513" i="13"/>
  <c r="J1141" i="13"/>
  <c r="J1156" i="13"/>
  <c r="J624" i="13"/>
  <c r="J1269" i="13"/>
  <c r="J487" i="13"/>
  <c r="J348" i="13"/>
  <c r="J976" i="13"/>
  <c r="I974" i="13"/>
  <c r="I818" i="13"/>
  <c r="J960" i="13"/>
  <c r="J467" i="13"/>
  <c r="J1114" i="13"/>
  <c r="H679" i="13"/>
  <c r="J470" i="13"/>
  <c r="J1130" i="13"/>
  <c r="J1120" i="13"/>
  <c r="H796" i="13"/>
  <c r="I970" i="13"/>
  <c r="J491" i="13"/>
  <c r="J1116" i="13"/>
  <c r="J1272" i="13"/>
  <c r="I593" i="13"/>
  <c r="J552" i="13"/>
  <c r="J1219" i="13"/>
  <c r="H749" i="13"/>
  <c r="H592" i="13"/>
  <c r="I668" i="13"/>
  <c r="J1333" i="13"/>
  <c r="I693" i="13"/>
  <c r="J279" i="13"/>
  <c r="J907" i="13"/>
  <c r="M1469" i="13"/>
  <c r="M1470" i="13"/>
  <c r="I967" i="13"/>
  <c r="I811" i="13"/>
  <c r="H804" i="13"/>
  <c r="H647" i="13"/>
  <c r="J1316" i="13"/>
  <c r="J535" i="13"/>
  <c r="J509" i="13"/>
  <c r="J350" i="13"/>
  <c r="J978" i="13"/>
  <c r="J1307" i="13"/>
  <c r="J526" i="13"/>
  <c r="J538" i="13"/>
  <c r="J379" i="13"/>
  <c r="J694" i="13"/>
  <c r="J369" i="13"/>
  <c r="J684" i="13"/>
  <c r="J1153" i="13"/>
  <c r="J1142" i="13"/>
  <c r="J358" i="13"/>
  <c r="J986" i="13"/>
  <c r="K928" i="13"/>
  <c r="K772" i="13"/>
  <c r="K615" i="13"/>
  <c r="J486" i="13"/>
  <c r="J327" i="13"/>
  <c r="J955" i="13"/>
  <c r="J520" i="13"/>
  <c r="J1143" i="13"/>
  <c r="J439" i="13"/>
  <c r="J517" i="13"/>
  <c r="J1061" i="13"/>
  <c r="J1264" i="13"/>
  <c r="J1309" i="13"/>
  <c r="J1327" i="13"/>
  <c r="I832" i="13"/>
  <c r="I988" i="13"/>
  <c r="J1117" i="13"/>
  <c r="J333" i="13"/>
  <c r="J961" i="13"/>
  <c r="J306" i="13"/>
  <c r="J621" i="13"/>
  <c r="J1246" i="13"/>
  <c r="J1250" i="13"/>
  <c r="J310" i="13"/>
  <c r="J625" i="13"/>
  <c r="J1313" i="13"/>
  <c r="J532" i="13"/>
  <c r="J440" i="13"/>
  <c r="J1065" i="13"/>
  <c r="J1337" i="13"/>
  <c r="J1181" i="13"/>
  <c r="J556" i="13"/>
  <c r="J397" i="13"/>
  <c r="J1025" i="13"/>
  <c r="J1139" i="13"/>
  <c r="J361" i="13"/>
  <c r="J676" i="13"/>
  <c r="J1225" i="13"/>
  <c r="J1220" i="13"/>
  <c r="J351" i="13"/>
  <c r="J979" i="13"/>
  <c r="K1469" i="13"/>
  <c r="K1470" i="13"/>
  <c r="J442" i="13"/>
  <c r="J492" i="13"/>
  <c r="J1068" i="13"/>
  <c r="J277" i="13"/>
  <c r="J905" i="13"/>
  <c r="J483" i="13"/>
  <c r="J1268" i="13"/>
  <c r="J1171" i="13"/>
  <c r="I784" i="13"/>
  <c r="I639" i="13"/>
  <c r="I789" i="13"/>
  <c r="J476" i="13"/>
  <c r="I708" i="13"/>
  <c r="J1292" i="13"/>
  <c r="H949" i="13"/>
  <c r="H793" i="13"/>
  <c r="J1256" i="13"/>
  <c r="J475" i="13"/>
  <c r="J1266" i="13"/>
  <c r="J1110" i="13"/>
  <c r="J512" i="13"/>
  <c r="J353" i="13"/>
  <c r="J825" i="13"/>
  <c r="J506" i="13"/>
  <c r="J347" i="13"/>
  <c r="J662" i="13"/>
  <c r="J322" i="13"/>
  <c r="J794" i="13"/>
  <c r="J1106" i="13"/>
  <c r="I912" i="13"/>
  <c r="I756" i="13"/>
  <c r="J355" i="13"/>
  <c r="J983" i="13"/>
  <c r="J359" i="13"/>
  <c r="J831" i="13"/>
  <c r="J1290" i="13"/>
  <c r="J1221" i="13"/>
  <c r="J510" i="13"/>
  <c r="I1469" i="13"/>
  <c r="I1470" i="13"/>
  <c r="J1251" i="13"/>
  <c r="J1131" i="13"/>
  <c r="I847" i="13"/>
  <c r="J283" i="13"/>
  <c r="J755" i="13"/>
  <c r="J482" i="13"/>
  <c r="J1163" i="13"/>
  <c r="J373" i="13"/>
  <c r="J688" i="13"/>
  <c r="J443" i="13"/>
  <c r="J1217" i="13"/>
  <c r="J1108" i="13"/>
  <c r="J469" i="13"/>
  <c r="J328" i="13"/>
  <c r="J800" i="13"/>
  <c r="J387" i="13"/>
  <c r="J702" i="13"/>
  <c r="J376" i="13"/>
  <c r="J691" i="13"/>
  <c r="J1262" i="13"/>
  <c r="J1248" i="13"/>
  <c r="J1100" i="13"/>
  <c r="J1257" i="13"/>
  <c r="H778" i="13"/>
  <c r="J1136" i="13"/>
  <c r="J1126" i="13"/>
  <c r="J468" i="13"/>
  <c r="J1150" i="13"/>
  <c r="J1180" i="13"/>
  <c r="J345" i="13"/>
  <c r="J817" i="13"/>
  <c r="I981" i="13"/>
  <c r="H789" i="13"/>
  <c r="J393" i="13"/>
  <c r="J865" i="13"/>
  <c r="J1063" i="13"/>
  <c r="K921" i="13"/>
  <c r="K765" i="13"/>
  <c r="K608" i="13"/>
  <c r="H627" i="13"/>
  <c r="H940" i="13"/>
  <c r="I665" i="13"/>
  <c r="I822" i="13"/>
  <c r="J129" i="13"/>
  <c r="H682" i="13"/>
  <c r="H839" i="13"/>
  <c r="H995" i="13"/>
  <c r="H626" i="13"/>
  <c r="H783" i="13"/>
  <c r="H678" i="13"/>
  <c r="H991" i="13"/>
  <c r="I794" i="13"/>
  <c r="I637" i="13"/>
  <c r="H704" i="13"/>
  <c r="H861" i="13"/>
  <c r="H1017" i="13"/>
  <c r="J499" i="13"/>
  <c r="J1280" i="13"/>
  <c r="J315" i="13"/>
  <c r="J943" i="13"/>
  <c r="J1099" i="13"/>
  <c r="J1255" i="13"/>
  <c r="J1154" i="13"/>
  <c r="J370" i="13"/>
  <c r="J842" i="13"/>
  <c r="J1310" i="13"/>
  <c r="J354" i="13"/>
  <c r="J669" i="13"/>
  <c r="J1138" i="13"/>
  <c r="J344" i="13"/>
  <c r="J972" i="13"/>
  <c r="J1128" i="13"/>
  <c r="J503" i="13"/>
  <c r="I955" i="13"/>
  <c r="I799" i="13"/>
  <c r="I642" i="13"/>
  <c r="J1254" i="13"/>
  <c r="J1098" i="13"/>
  <c r="J549" i="13"/>
  <c r="J1330" i="13"/>
  <c r="J1174" i="13"/>
  <c r="J1304" i="13"/>
  <c r="J523" i="13"/>
  <c r="J1215" i="13"/>
  <c r="J434" i="13"/>
  <c r="J1329" i="13"/>
  <c r="J548" i="13"/>
  <c r="J1173" i="13"/>
  <c r="J1312" i="13"/>
  <c r="J531" i="13"/>
  <c r="J1323" i="13"/>
  <c r="J542" i="13"/>
  <c r="J550" i="13"/>
  <c r="J1175" i="13"/>
  <c r="J1096" i="13"/>
  <c r="J1252" i="13"/>
  <c r="J471" i="13"/>
  <c r="J383" i="13"/>
  <c r="J698" i="13"/>
  <c r="J391" i="13"/>
  <c r="J1019" i="13"/>
  <c r="J474" i="13"/>
  <c r="J1249" i="13"/>
  <c r="J1093" i="13"/>
  <c r="H987" i="13"/>
  <c r="H866" i="13"/>
  <c r="H1021" i="13"/>
  <c r="H868" i="13"/>
  <c r="I699" i="13"/>
  <c r="I599" i="13"/>
  <c r="H696" i="13"/>
  <c r="J1151" i="13"/>
  <c r="H632" i="13"/>
  <c r="H621" i="13"/>
  <c r="J352" i="13"/>
  <c r="J980" i="13"/>
  <c r="J346" i="13"/>
  <c r="J661" i="13"/>
  <c r="J1125" i="13"/>
  <c r="J1334" i="13"/>
  <c r="J1178" i="13"/>
  <c r="J394" i="13"/>
  <c r="J553" i="13"/>
  <c r="J1119" i="13"/>
  <c r="J505" i="13"/>
  <c r="J1306" i="13"/>
  <c r="J336" i="13"/>
  <c r="J651" i="13"/>
  <c r="J516" i="13"/>
  <c r="J396" i="13"/>
  <c r="J1024" i="13"/>
  <c r="J1129" i="13"/>
  <c r="J500" i="13"/>
  <c r="J340" i="13"/>
  <c r="J1124" i="13"/>
  <c r="J480" i="13"/>
  <c r="J1105" i="13"/>
  <c r="J321" i="13"/>
  <c r="J1261" i="13"/>
  <c r="J381" i="13"/>
  <c r="J540" i="13"/>
  <c r="J1276" i="13"/>
  <c r="J1297" i="13"/>
  <c r="J245" i="13"/>
  <c r="J81" i="13"/>
  <c r="I654" i="13"/>
  <c r="I906" i="13"/>
  <c r="I824" i="13"/>
  <c r="J1321" i="13"/>
  <c r="I835" i="13"/>
  <c r="H1005" i="13"/>
  <c r="H756" i="13"/>
  <c r="H709" i="13"/>
  <c r="H638" i="13"/>
  <c r="H831" i="13"/>
  <c r="H960" i="13"/>
  <c r="H636" i="13"/>
  <c r="J937" i="13"/>
  <c r="H865" i="13"/>
  <c r="H755" i="13"/>
  <c r="H951" i="13"/>
  <c r="H748" i="13"/>
  <c r="I861" i="13"/>
  <c r="H782" i="13"/>
  <c r="H598" i="13"/>
  <c r="H591" i="13"/>
  <c r="H1009" i="13"/>
  <c r="I1400" i="13"/>
  <c r="H849" i="13"/>
  <c r="I827" i="13"/>
  <c r="H903" i="13"/>
  <c r="I746" i="13"/>
  <c r="I978" i="13"/>
  <c r="H1011" i="13"/>
  <c r="H694" i="13"/>
  <c r="I904" i="13"/>
  <c r="I869" i="13"/>
  <c r="H952" i="13"/>
  <c r="I830" i="13"/>
  <c r="I998" i="13"/>
  <c r="I963" i="13"/>
  <c r="F45" i="34"/>
  <c r="F48" i="34"/>
  <c r="F52" i="34"/>
  <c r="C33" i="18"/>
  <c r="I778" i="13"/>
  <c r="I673" i="13"/>
  <c r="I907" i="13"/>
  <c r="I686" i="13"/>
  <c r="H798" i="13"/>
  <c r="I951" i="13"/>
  <c r="I838" i="13"/>
  <c r="H1024" i="13"/>
  <c r="I649" i="13"/>
  <c r="I751" i="13"/>
  <c r="H690" i="13"/>
  <c r="H1003" i="13"/>
  <c r="H589" i="13"/>
  <c r="H863" i="13"/>
  <c r="H1007" i="13"/>
  <c r="I687" i="13"/>
  <c r="I857" i="13"/>
  <c r="I843" i="13"/>
  <c r="I950" i="13"/>
  <c r="I902" i="13"/>
  <c r="J704" i="13"/>
  <c r="I989" i="13"/>
  <c r="I749" i="13"/>
  <c r="H902" i="13"/>
  <c r="I676" i="13"/>
  <c r="H625" i="13"/>
  <c r="H687" i="13"/>
  <c r="I705" i="13"/>
  <c r="I592" i="13"/>
  <c r="H747" i="13"/>
  <c r="H1016" i="13"/>
  <c r="I77" i="13"/>
  <c r="I1006" i="13"/>
  <c r="I956" i="13"/>
  <c r="I800" i="13"/>
  <c r="I590" i="13"/>
  <c r="I851" i="13"/>
  <c r="J995" i="13"/>
  <c r="I976" i="13"/>
  <c r="I650" i="13"/>
  <c r="I748" i="13"/>
  <c r="I1013" i="13"/>
  <c r="I675" i="13"/>
  <c r="H1019" i="13"/>
  <c r="H855" i="13"/>
  <c r="I1019" i="13"/>
  <c r="H844" i="13"/>
  <c r="I994" i="13"/>
  <c r="I1007" i="13"/>
  <c r="I621" i="13"/>
  <c r="I862" i="13"/>
  <c r="H958" i="13"/>
  <c r="H631" i="13"/>
  <c r="I943" i="13"/>
  <c r="I777" i="13"/>
  <c r="I933" i="13"/>
  <c r="I787" i="13"/>
  <c r="I688" i="13"/>
  <c r="I845" i="13"/>
  <c r="H954" i="13"/>
  <c r="J1017" i="13"/>
  <c r="I795" i="13"/>
  <c r="J839" i="13"/>
  <c r="I910" i="13"/>
  <c r="I802" i="13"/>
  <c r="H944" i="13"/>
  <c r="I710" i="13"/>
  <c r="I655" i="13"/>
  <c r="I645" i="13"/>
  <c r="I945" i="13"/>
  <c r="I957" i="13"/>
  <c r="I1227" i="13"/>
  <c r="I644" i="13"/>
  <c r="I865" i="13"/>
  <c r="I446" i="13"/>
  <c r="H869" i="13"/>
  <c r="H1025" i="13"/>
  <c r="H712" i="13"/>
  <c r="H777" i="13"/>
  <c r="H620" i="13"/>
  <c r="H933" i="13"/>
  <c r="I1017" i="13"/>
  <c r="I706" i="13"/>
  <c r="I754" i="13"/>
  <c r="H854" i="13"/>
  <c r="H645" i="13"/>
  <c r="I1023" i="13"/>
  <c r="H1004" i="13"/>
  <c r="H848" i="13"/>
  <c r="H691" i="13"/>
  <c r="I753" i="13"/>
  <c r="I596" i="13"/>
  <c r="I962" i="13"/>
  <c r="H703" i="13"/>
  <c r="I812" i="13"/>
  <c r="I911" i="13"/>
  <c r="I909" i="13"/>
  <c r="H665" i="13"/>
  <c r="H978" i="13"/>
  <c r="H822" i="13"/>
  <c r="H684" i="13"/>
  <c r="H997" i="13"/>
  <c r="H841" i="13"/>
  <c r="H655" i="13"/>
  <c r="H968" i="13"/>
  <c r="H812" i="13"/>
  <c r="I663" i="13"/>
  <c r="I1025" i="13"/>
  <c r="I796" i="13"/>
  <c r="I399" i="13"/>
  <c r="I1071" i="13"/>
  <c r="I747" i="13"/>
  <c r="I709" i="13"/>
  <c r="I844" i="13"/>
  <c r="I619" i="13"/>
  <c r="I908" i="13"/>
  <c r="I752" i="13"/>
  <c r="I595" i="13"/>
  <c r="J814" i="13"/>
  <c r="J657" i="13"/>
  <c r="J970" i="13"/>
  <c r="I780" i="13"/>
  <c r="I623" i="13"/>
  <c r="I936" i="13"/>
  <c r="I625" i="13"/>
  <c r="I866" i="13"/>
  <c r="I698" i="13"/>
  <c r="I667" i="13"/>
  <c r="I783" i="13"/>
  <c r="I932" i="13"/>
  <c r="I938" i="13"/>
  <c r="I1011" i="13"/>
  <c r="I842" i="13"/>
  <c r="I1183" i="13"/>
  <c r="I558" i="13"/>
  <c r="I939" i="13"/>
  <c r="I1339" i="13"/>
  <c r="I684" i="13"/>
  <c r="I997" i="13"/>
  <c r="I841" i="13"/>
  <c r="I1015" i="13"/>
  <c r="I859" i="13"/>
  <c r="I702" i="13"/>
  <c r="L924" i="13"/>
  <c r="L611" i="13"/>
  <c r="L768" i="13"/>
  <c r="M295" i="13"/>
  <c r="M301" i="13"/>
  <c r="M41" i="13"/>
  <c r="H14" i="18"/>
  <c r="M451" i="13"/>
  <c r="M296" i="13"/>
  <c r="M303" i="13"/>
  <c r="M456" i="13"/>
  <c r="M298" i="13"/>
  <c r="M292" i="13"/>
  <c r="M59" i="13"/>
  <c r="M1379" i="13"/>
  <c r="M453" i="13"/>
  <c r="M452" i="13"/>
  <c r="M462" i="13"/>
  <c r="M450" i="13"/>
  <c r="M290" i="13"/>
  <c r="K6" i="34"/>
  <c r="K57" i="34"/>
  <c r="M299" i="13"/>
  <c r="M293" i="13"/>
  <c r="M291" i="13"/>
  <c r="M297" i="13"/>
  <c r="M459" i="13"/>
  <c r="M457" i="13"/>
  <c r="M458" i="13"/>
  <c r="M455" i="13"/>
  <c r="M300" i="13"/>
  <c r="M449" i="13"/>
  <c r="M302" i="13"/>
  <c r="M1447" i="13"/>
  <c r="M294" i="13"/>
  <c r="M461" i="13"/>
  <c r="M39" i="13"/>
  <c r="M1385" i="13"/>
  <c r="L931" i="13"/>
  <c r="L618" i="13"/>
  <c r="L775" i="13"/>
  <c r="L614" i="13"/>
  <c r="L927" i="13"/>
  <c r="L771" i="13"/>
  <c r="I653" i="13"/>
  <c r="I966" i="13"/>
  <c r="I810" i="13"/>
  <c r="I836" i="13"/>
  <c r="L763" i="13"/>
  <c r="L606" i="13"/>
  <c r="L919" i="13"/>
  <c r="I598" i="13"/>
  <c r="J944" i="13"/>
  <c r="J788" i="13"/>
  <c r="J631" i="13"/>
  <c r="L609" i="13"/>
  <c r="L922" i="13"/>
  <c r="L766" i="13"/>
  <c r="L920" i="13"/>
  <c r="L607" i="13"/>
  <c r="L764" i="13"/>
  <c r="I837" i="13"/>
  <c r="I993" i="13"/>
  <c r="I679" i="13"/>
  <c r="L617" i="13"/>
  <c r="L930" i="13"/>
  <c r="L774" i="13"/>
  <c r="I1009" i="13"/>
  <c r="I696" i="13"/>
  <c r="I853" i="13"/>
  <c r="I287" i="13"/>
  <c r="I786" i="13"/>
  <c r="I629" i="13"/>
  <c r="I942" i="13"/>
  <c r="L918" i="13"/>
  <c r="L762" i="13"/>
  <c r="L605" i="13"/>
  <c r="L928" i="13"/>
  <c r="L615" i="13"/>
  <c r="L772" i="13"/>
  <c r="L765" i="13"/>
  <c r="L921" i="13"/>
  <c r="L608" i="13"/>
  <c r="L769" i="13"/>
  <c r="L612" i="13"/>
  <c r="L925" i="13"/>
  <c r="L613" i="13"/>
  <c r="L926" i="13"/>
  <c r="L770" i="13"/>
  <c r="I669" i="13"/>
  <c r="I826" i="13"/>
  <c r="I982" i="13"/>
  <c r="H1071" i="13"/>
  <c r="H1227" i="13"/>
  <c r="H446" i="13"/>
  <c r="J1469" i="13"/>
  <c r="E31" i="18"/>
  <c r="L1469" i="13"/>
  <c r="L1470" i="13"/>
  <c r="H962" i="13"/>
  <c r="H649" i="13"/>
  <c r="H806" i="13"/>
  <c r="J783" i="13"/>
  <c r="J939" i="13"/>
  <c r="J626" i="13"/>
  <c r="H998" i="13"/>
  <c r="H685" i="13"/>
  <c r="H842" i="13"/>
  <c r="H994" i="13"/>
  <c r="H681" i="13"/>
  <c r="H838" i="13"/>
  <c r="H702" i="13"/>
  <c r="H859" i="13"/>
  <c r="H1015" i="13"/>
  <c r="J1000" i="13"/>
  <c r="J844" i="13"/>
  <c r="J687" i="13"/>
  <c r="H686" i="13"/>
  <c r="H843" i="13"/>
  <c r="H999" i="13"/>
  <c r="G39" i="34"/>
  <c r="G48" i="34"/>
  <c r="G52" i="34"/>
  <c r="D33" i="18"/>
  <c r="I39" i="34"/>
  <c r="I48" i="34"/>
  <c r="I52" i="34"/>
  <c r="F33" i="18"/>
  <c r="J39" i="34"/>
  <c r="J48" i="34"/>
  <c r="J52" i="34"/>
  <c r="G33" i="18"/>
  <c r="H39" i="34"/>
  <c r="H48" i="34"/>
  <c r="H52" i="34"/>
  <c r="E33" i="18"/>
  <c r="K39" i="34"/>
  <c r="K48" i="34"/>
  <c r="K52" i="34"/>
  <c r="H33" i="18"/>
  <c r="J854" i="13"/>
  <c r="J697" i="13"/>
  <c r="J1010" i="13"/>
  <c r="H981" i="13"/>
  <c r="H825" i="13"/>
  <c r="H668" i="13"/>
  <c r="H799" i="13"/>
  <c r="H955" i="13"/>
  <c r="H642" i="13"/>
  <c r="H597" i="13"/>
  <c r="H754" i="13"/>
  <c r="H910" i="13"/>
  <c r="H1339" i="13"/>
  <c r="H976" i="13"/>
  <c r="H663" i="13"/>
  <c r="H820" i="13"/>
  <c r="J596" i="13"/>
  <c r="J909" i="13"/>
  <c r="J753" i="13"/>
  <c r="H993" i="13"/>
  <c r="H680" i="13"/>
  <c r="H837" i="13"/>
  <c r="H651" i="13"/>
  <c r="H964" i="13"/>
  <c r="H808" i="13"/>
  <c r="J641" i="13"/>
  <c r="J954" i="13"/>
  <c r="J798" i="13"/>
  <c r="H800" i="13"/>
  <c r="H643" i="13"/>
  <c r="H956" i="13"/>
  <c r="H705" i="13"/>
  <c r="H862" i="13"/>
  <c r="H1018" i="13"/>
  <c r="J699" i="13"/>
  <c r="J856" i="13"/>
  <c r="J1012" i="13"/>
  <c r="H596" i="13"/>
  <c r="H753" i="13"/>
  <c r="H909" i="13"/>
  <c r="H1001" i="13"/>
  <c r="H688" i="13"/>
  <c r="H845" i="13"/>
  <c r="H1183" i="13"/>
  <c r="J838" i="13"/>
  <c r="J994" i="13"/>
  <c r="J681" i="13"/>
  <c r="H650" i="13"/>
  <c r="H963" i="13"/>
  <c r="H807" i="13"/>
  <c r="H986" i="13"/>
  <c r="H673" i="13"/>
  <c r="H830" i="13"/>
  <c r="H827" i="13"/>
  <c r="H983" i="13"/>
  <c r="H670" i="13"/>
  <c r="J862" i="13"/>
  <c r="J1018" i="13"/>
  <c r="J705" i="13"/>
  <c r="J639" i="13"/>
  <c r="J952" i="13"/>
  <c r="J796" i="13"/>
  <c r="H805" i="13"/>
  <c r="H648" i="13"/>
  <c r="H961" i="13"/>
  <c r="H700" i="13"/>
  <c r="H857" i="13"/>
  <c r="H1013" i="13"/>
  <c r="H558" i="13"/>
  <c r="H619" i="13"/>
  <c r="H776" i="13"/>
  <c r="H399" i="13"/>
  <c r="H932" i="13"/>
  <c r="H867" i="13"/>
  <c r="H710" i="13"/>
  <c r="H1023" i="13"/>
  <c r="H657" i="13"/>
  <c r="H814" i="13"/>
  <c r="H970" i="13"/>
  <c r="H699" i="13"/>
  <c r="H856" i="13"/>
  <c r="H1012" i="13"/>
  <c r="H654" i="13"/>
  <c r="H811" i="13"/>
  <c r="H967" i="13"/>
  <c r="J710" i="13"/>
  <c r="J867" i="13"/>
  <c r="J902" i="13"/>
  <c r="J589" i="13"/>
  <c r="J746" i="13"/>
  <c r="H979" i="13"/>
  <c r="H823" i="13"/>
  <c r="H666" i="13"/>
  <c r="H946" i="13"/>
  <c r="H790" i="13"/>
  <c r="H633" i="13"/>
  <c r="H757" i="13"/>
  <c r="H600" i="13"/>
  <c r="H913" i="13"/>
  <c r="J829" i="13"/>
  <c r="J985" i="13"/>
  <c r="J672" i="13"/>
  <c r="J599" i="13"/>
  <c r="J912" i="13"/>
  <c r="J756" i="13"/>
  <c r="J806" i="13"/>
  <c r="J962" i="13"/>
  <c r="J649" i="13"/>
  <c r="J627" i="13"/>
  <c r="J784" i="13"/>
  <c r="J940" i="13"/>
  <c r="H906" i="13"/>
  <c r="H750" i="13"/>
  <c r="H593" i="13"/>
  <c r="H287" i="13"/>
  <c r="H974" i="13"/>
  <c r="H818" i="13"/>
  <c r="H661" i="13"/>
  <c r="J906" i="13"/>
  <c r="J750" i="13"/>
  <c r="J593" i="13"/>
  <c r="H675" i="13"/>
  <c r="H988" i="13"/>
  <c r="H832" i="13"/>
  <c r="J656" i="13"/>
  <c r="J813" i="13"/>
  <c r="J969" i="13"/>
  <c r="H824" i="13"/>
  <c r="H980" i="13"/>
  <c r="H667" i="13"/>
  <c r="H751" i="13"/>
  <c r="H594" i="13"/>
  <c r="H907" i="13"/>
  <c r="H943" i="13"/>
  <c r="H630" i="13"/>
  <c r="H787" i="13"/>
  <c r="H624" i="13"/>
  <c r="H937" i="13"/>
  <c r="H781" i="13"/>
  <c r="H792" i="13"/>
  <c r="H635" i="13"/>
  <c r="H948" i="13"/>
  <c r="J575" i="13"/>
  <c r="J732" i="13"/>
  <c r="J888" i="13"/>
  <c r="J999" i="13"/>
  <c r="H936" i="13"/>
  <c r="H780" i="13"/>
  <c r="H623" i="13"/>
  <c r="J951" i="13"/>
  <c r="J795" i="13"/>
  <c r="J638" i="13"/>
  <c r="I1410" i="13"/>
  <c r="D8" i="18"/>
  <c r="J963" i="13"/>
  <c r="J777" i="13"/>
  <c r="J650" i="13"/>
  <c r="J933" i="13"/>
  <c r="J1003" i="13"/>
  <c r="J843" i="13"/>
  <c r="J847" i="13"/>
  <c r="J857" i="13"/>
  <c r="J654" i="13"/>
  <c r="J748" i="13"/>
  <c r="J835" i="13"/>
  <c r="J752" i="13"/>
  <c r="J678" i="13"/>
  <c r="J619" i="13"/>
  <c r="J1016" i="13"/>
  <c r="J749" i="13"/>
  <c r="J792" i="13"/>
  <c r="J591" i="13"/>
  <c r="J776" i="13"/>
  <c r="J860" i="13"/>
  <c r="J1013" i="13"/>
  <c r="J811" i="13"/>
  <c r="J1001" i="13"/>
  <c r="J629" i="13"/>
  <c r="N40" i="13"/>
  <c r="N53" i="13"/>
  <c r="G12" i="18"/>
  <c r="G26" i="18"/>
  <c r="J908" i="13"/>
  <c r="J948" i="13"/>
  <c r="J1006" i="13"/>
  <c r="J693" i="13"/>
  <c r="J789" i="13"/>
  <c r="F12" i="18"/>
  <c r="F26" i="18"/>
  <c r="M40" i="13"/>
  <c r="M53" i="13"/>
  <c r="J41" i="38"/>
  <c r="I42" i="38"/>
  <c r="J623" i="13"/>
  <c r="J675" i="13"/>
  <c r="J754" i="13"/>
  <c r="J692" i="13"/>
  <c r="J910" i="13"/>
  <c r="J989" i="13"/>
  <c r="K105" i="13"/>
  <c r="K79" i="13"/>
  <c r="J422" i="13"/>
  <c r="I891" i="13"/>
  <c r="I735" i="13"/>
  <c r="J849" i="13"/>
  <c r="J832" i="13"/>
  <c r="J946" i="13"/>
  <c r="J780" i="13"/>
  <c r="I578" i="13"/>
  <c r="J790" i="13"/>
  <c r="J663" i="13"/>
  <c r="J1203" i="13"/>
  <c r="K1039" i="13"/>
  <c r="K1195" i="13"/>
  <c r="K255" i="13"/>
  <c r="K413" i="13"/>
  <c r="K1199" i="13"/>
  <c r="K1043" i="13"/>
  <c r="K259" i="13"/>
  <c r="K418" i="13"/>
  <c r="K1208" i="13"/>
  <c r="K1052" i="13"/>
  <c r="K427" i="13"/>
  <c r="K268" i="13"/>
  <c r="K1191" i="13"/>
  <c r="K1035" i="13"/>
  <c r="K97" i="13"/>
  <c r="K78" i="13"/>
  <c r="K409" i="13"/>
  <c r="K251" i="13"/>
  <c r="K1057" i="13"/>
  <c r="K1213" i="13"/>
  <c r="K273" i="13"/>
  <c r="K432" i="13"/>
  <c r="H891" i="13"/>
  <c r="L1052" i="13"/>
  <c r="L1208" i="13"/>
  <c r="L427" i="13"/>
  <c r="L268" i="13"/>
  <c r="L1250" i="13"/>
  <c r="L1094" i="13"/>
  <c r="L469" i="13"/>
  <c r="L310" i="13"/>
  <c r="L1198" i="13"/>
  <c r="L1042" i="13"/>
  <c r="L258" i="13"/>
  <c r="L417" i="13"/>
  <c r="L1039" i="13"/>
  <c r="L1195" i="13"/>
  <c r="L413" i="13"/>
  <c r="L255" i="13"/>
  <c r="L1053" i="13"/>
  <c r="L1209" i="13"/>
  <c r="L269" i="13"/>
  <c r="L428" i="13"/>
  <c r="L1207" i="13"/>
  <c r="L1051" i="13"/>
  <c r="L267" i="13"/>
  <c r="L426" i="13"/>
  <c r="J1047" i="13"/>
  <c r="J731" i="13"/>
  <c r="J887" i="13"/>
  <c r="J574" i="13"/>
  <c r="J740" i="13"/>
  <c r="J583" i="13"/>
  <c r="J896" i="13"/>
  <c r="J573" i="13"/>
  <c r="J886" i="13"/>
  <c r="J730" i="13"/>
  <c r="K1250" i="13"/>
  <c r="K1094" i="13"/>
  <c r="K310" i="13"/>
  <c r="K469" i="13"/>
  <c r="K1244" i="13"/>
  <c r="K1088" i="13"/>
  <c r="K463" i="13"/>
  <c r="K304" i="13"/>
  <c r="K1194" i="13"/>
  <c r="K1038" i="13"/>
  <c r="K254" i="13"/>
  <c r="K412" i="13"/>
  <c r="K1056" i="13"/>
  <c r="K1212" i="13"/>
  <c r="K431" i="13"/>
  <c r="K272" i="13"/>
  <c r="K1207" i="13"/>
  <c r="K1051" i="13"/>
  <c r="K426" i="13"/>
  <c r="K267" i="13"/>
  <c r="K1193" i="13"/>
  <c r="K1037" i="13"/>
  <c r="K253" i="13"/>
  <c r="K411" i="13"/>
  <c r="H735" i="13"/>
  <c r="J895" i="13"/>
  <c r="J582" i="13"/>
  <c r="J739" i="13"/>
  <c r="J727" i="13"/>
  <c r="J883" i="13"/>
  <c r="J570" i="13"/>
  <c r="L1244" i="13"/>
  <c r="L1088" i="13"/>
  <c r="L304" i="13"/>
  <c r="L463" i="13"/>
  <c r="L1206" i="13"/>
  <c r="L1050" i="13"/>
  <c r="L425" i="13"/>
  <c r="L266" i="13"/>
  <c r="L1036" i="13"/>
  <c r="L1192" i="13"/>
  <c r="L252" i="13"/>
  <c r="L410" i="13"/>
  <c r="L1057" i="13"/>
  <c r="L1213" i="13"/>
  <c r="L273" i="13"/>
  <c r="L432" i="13"/>
  <c r="L1038" i="13"/>
  <c r="L1194" i="13"/>
  <c r="L254" i="13"/>
  <c r="L412" i="13"/>
  <c r="J738" i="13"/>
  <c r="J894" i="13"/>
  <c r="J581" i="13"/>
  <c r="M116" i="13"/>
  <c r="M120" i="13"/>
  <c r="M124" i="13"/>
  <c r="M119" i="13"/>
  <c r="M123" i="13"/>
  <c r="M127" i="13"/>
  <c r="M110" i="13"/>
  <c r="M114" i="13"/>
  <c r="M95" i="13"/>
  <c r="M242" i="13"/>
  <c r="M234" i="13"/>
  <c r="M230" i="13"/>
  <c r="M222" i="13"/>
  <c r="M122" i="13"/>
  <c r="M101" i="13"/>
  <c r="M241" i="13"/>
  <c r="M237" i="13"/>
  <c r="M216" i="13"/>
  <c r="M212" i="13"/>
  <c r="M204" i="13"/>
  <c r="M125" i="13"/>
  <c r="M227" i="13"/>
  <c r="M223" i="13"/>
  <c r="M224" i="13"/>
  <c r="M225" i="13"/>
  <c r="M221" i="13"/>
  <c r="M218" i="13"/>
  <c r="M211" i="13"/>
  <c r="M207" i="13"/>
  <c r="M200" i="13"/>
  <c r="M191" i="13"/>
  <c r="M126" i="13"/>
  <c r="M91" i="13"/>
  <c r="M239" i="13"/>
  <c r="M235" i="13"/>
  <c r="M236" i="13"/>
  <c r="M215" i="13"/>
  <c r="M205" i="13"/>
  <c r="M198" i="13"/>
  <c r="M193" i="13"/>
  <c r="M185" i="13"/>
  <c r="M181" i="13"/>
  <c r="M173" i="13"/>
  <c r="M169" i="13"/>
  <c r="M161" i="13"/>
  <c r="M157" i="13"/>
  <c r="M117" i="13"/>
  <c r="M115" i="13"/>
  <c r="M109" i="13"/>
  <c r="M111" i="13"/>
  <c r="M112" i="13"/>
  <c r="M113" i="13"/>
  <c r="M108" i="13"/>
  <c r="M103" i="13"/>
  <c r="M100" i="13"/>
  <c r="M121" i="13"/>
  <c r="M118" i="13"/>
  <c r="M228" i="13"/>
  <c r="M219" i="13"/>
  <c r="M203" i="13"/>
  <c r="M196" i="13"/>
  <c r="M184" i="13"/>
  <c r="M174" i="13"/>
  <c r="M167" i="13"/>
  <c r="M170" i="13"/>
  <c r="M166" i="13"/>
  <c r="M163" i="13"/>
  <c r="M156" i="13"/>
  <c r="M152" i="13"/>
  <c r="M151" i="13"/>
  <c r="M150" i="13"/>
  <c r="M93" i="13"/>
  <c r="M240" i="13"/>
  <c r="M210" i="13"/>
  <c r="M213" i="13"/>
  <c r="M201" i="13"/>
  <c r="M190" i="13"/>
  <c r="M186" i="13"/>
  <c r="M179" i="13"/>
  <c r="M182" i="13"/>
  <c r="M178" i="13"/>
  <c r="M175" i="13"/>
  <c r="M168" i="13"/>
  <c r="M164" i="13"/>
  <c r="M233" i="13"/>
  <c r="M229" i="13"/>
  <c r="M231" i="13"/>
  <c r="M94" i="13"/>
  <c r="M217" i="13"/>
  <c r="M192" i="13"/>
  <c r="M162" i="13"/>
  <c r="M154" i="13"/>
  <c r="M209" i="13"/>
  <c r="M197" i="13"/>
  <c r="M180" i="13"/>
  <c r="M188" i="13"/>
  <c r="M172" i="13"/>
  <c r="M155" i="13"/>
  <c r="M158" i="13"/>
  <c r="M92" i="13"/>
  <c r="M243" i="13"/>
  <c r="M206" i="13"/>
  <c r="M199" i="13"/>
  <c r="M194" i="13"/>
  <c r="M187" i="13"/>
  <c r="M176" i="13"/>
  <c r="M160" i="13"/>
  <c r="J568" i="13"/>
  <c r="J881" i="13"/>
  <c r="J725" i="13"/>
  <c r="J723" i="13"/>
  <c r="J879" i="13"/>
  <c r="J566" i="13"/>
  <c r="K1042" i="13"/>
  <c r="K1198" i="13"/>
  <c r="K258" i="13"/>
  <c r="K417" i="13"/>
  <c r="K1036" i="13"/>
  <c r="K1192" i="13"/>
  <c r="K410" i="13"/>
  <c r="K252" i="13"/>
  <c r="K1055" i="13"/>
  <c r="K1211" i="13"/>
  <c r="K430" i="13"/>
  <c r="K271" i="13"/>
  <c r="K1050" i="13"/>
  <c r="K1206" i="13"/>
  <c r="K266" i="13"/>
  <c r="K425" i="13"/>
  <c r="K1044" i="13"/>
  <c r="K1200" i="13"/>
  <c r="K260" i="13"/>
  <c r="K419" i="13"/>
  <c r="J745" i="13"/>
  <c r="J901" i="13"/>
  <c r="J588" i="13"/>
  <c r="J897" i="13"/>
  <c r="J741" i="13"/>
  <c r="J584" i="13"/>
  <c r="J567" i="13"/>
  <c r="J880" i="13"/>
  <c r="J724" i="13"/>
  <c r="L1210" i="13"/>
  <c r="L1054" i="13"/>
  <c r="L270" i="13"/>
  <c r="L429" i="13"/>
  <c r="L1200" i="13"/>
  <c r="L1044" i="13"/>
  <c r="L419" i="13"/>
  <c r="L260" i="13"/>
  <c r="J898" i="13"/>
  <c r="J742" i="13"/>
  <c r="J585" i="13"/>
  <c r="J586" i="13"/>
  <c r="J899" i="13"/>
  <c r="J743" i="13"/>
  <c r="J782" i="13"/>
  <c r="L105" i="13"/>
  <c r="L79" i="13"/>
  <c r="N117" i="13"/>
  <c r="N121" i="13"/>
  <c r="N125" i="13"/>
  <c r="N116" i="13"/>
  <c r="N120" i="13"/>
  <c r="N124" i="13"/>
  <c r="N111" i="13"/>
  <c r="N108" i="13"/>
  <c r="N101" i="13"/>
  <c r="N100" i="13"/>
  <c r="N92" i="13"/>
  <c r="N243" i="13"/>
  <c r="N235" i="13"/>
  <c r="N233" i="13"/>
  <c r="N231" i="13"/>
  <c r="N223" i="13"/>
  <c r="N123" i="13"/>
  <c r="N110" i="13"/>
  <c r="N113" i="13"/>
  <c r="N94" i="13"/>
  <c r="N240" i="13"/>
  <c r="N239" i="13"/>
  <c r="N236" i="13"/>
  <c r="N229" i="13"/>
  <c r="N222" i="13"/>
  <c r="N225" i="13"/>
  <c r="N217" i="13"/>
  <c r="N215" i="13"/>
  <c r="N213" i="13"/>
  <c r="N205" i="13"/>
  <c r="N203" i="13"/>
  <c r="N119" i="13"/>
  <c r="N122" i="13"/>
  <c r="N115" i="13"/>
  <c r="N109" i="13"/>
  <c r="N112" i="13"/>
  <c r="N103" i="13"/>
  <c r="N93" i="13"/>
  <c r="N210" i="13"/>
  <c r="N209" i="13"/>
  <c r="N206" i="13"/>
  <c r="N197" i="13"/>
  <c r="N201" i="13"/>
  <c r="N192" i="13"/>
  <c r="N190" i="13"/>
  <c r="N118" i="13"/>
  <c r="N234" i="13"/>
  <c r="N237" i="13"/>
  <c r="N228" i="13"/>
  <c r="N216" i="13"/>
  <c r="N219" i="13"/>
  <c r="N212" i="13"/>
  <c r="N199" i="13"/>
  <c r="N196" i="13"/>
  <c r="N194" i="13"/>
  <c r="N186" i="13"/>
  <c r="N184" i="13"/>
  <c r="N182" i="13"/>
  <c r="N174" i="13"/>
  <c r="N172" i="13"/>
  <c r="N170" i="13"/>
  <c r="N162" i="13"/>
  <c r="N160" i="13"/>
  <c r="N158" i="13"/>
  <c r="N152" i="13"/>
  <c r="N126" i="13"/>
  <c r="N114" i="13"/>
  <c r="N127" i="13"/>
  <c r="N230" i="13"/>
  <c r="N227" i="13"/>
  <c r="N211" i="13"/>
  <c r="N191" i="13"/>
  <c r="N188" i="13"/>
  <c r="N181" i="13"/>
  <c r="N155" i="13"/>
  <c r="N154" i="13"/>
  <c r="N95" i="13"/>
  <c r="N242" i="13"/>
  <c r="N185" i="13"/>
  <c r="N167" i="13"/>
  <c r="N166" i="13"/>
  <c r="N163" i="13"/>
  <c r="N156" i="13"/>
  <c r="N151" i="13"/>
  <c r="N150" i="13"/>
  <c r="N224" i="13"/>
  <c r="N221" i="13"/>
  <c r="N218" i="13"/>
  <c r="N204" i="13"/>
  <c r="N207" i="13"/>
  <c r="N187" i="13"/>
  <c r="N173" i="13"/>
  <c r="N176" i="13"/>
  <c r="N91" i="13"/>
  <c r="N200" i="13"/>
  <c r="N178" i="13"/>
  <c r="N175" i="13"/>
  <c r="N161" i="13"/>
  <c r="N164" i="13"/>
  <c r="N241" i="13"/>
  <c r="N198" i="13"/>
  <c r="N193" i="13"/>
  <c r="N180" i="13"/>
  <c r="N169" i="13"/>
  <c r="N179" i="13"/>
  <c r="N168" i="13"/>
  <c r="N157" i="13"/>
  <c r="J900" i="13"/>
  <c r="J744" i="13"/>
  <c r="J587" i="13"/>
  <c r="J726" i="13"/>
  <c r="J882" i="13"/>
  <c r="J569" i="13"/>
  <c r="K1053" i="13"/>
  <c r="K1209" i="13"/>
  <c r="K269" i="13"/>
  <c r="K428" i="13"/>
  <c r="K1210" i="13"/>
  <c r="K1054" i="13"/>
  <c r="K429" i="13"/>
  <c r="K270" i="13"/>
  <c r="H578" i="13"/>
  <c r="L1256" i="13"/>
  <c r="L1100" i="13"/>
  <c r="L316" i="13"/>
  <c r="L475" i="13"/>
  <c r="L1043" i="13"/>
  <c r="L1199" i="13"/>
  <c r="L259" i="13"/>
  <c r="L418" i="13"/>
  <c r="L1262" i="13"/>
  <c r="L1106" i="13"/>
  <c r="L481" i="13"/>
  <c r="L322" i="13"/>
  <c r="L1193" i="13"/>
  <c r="L1037" i="13"/>
  <c r="L411" i="13"/>
  <c r="L253" i="13"/>
  <c r="L97" i="13"/>
  <c r="L78" i="13"/>
  <c r="L1035" i="13"/>
  <c r="L1191" i="13"/>
  <c r="L251" i="13"/>
  <c r="L409" i="13"/>
  <c r="L1212" i="13"/>
  <c r="L1056" i="13"/>
  <c r="L431" i="13"/>
  <c r="L272" i="13"/>
  <c r="L1055" i="13"/>
  <c r="L1211" i="13"/>
  <c r="L271" i="13"/>
  <c r="L430" i="13"/>
  <c r="J263" i="13"/>
  <c r="J992" i="13"/>
  <c r="J600" i="13"/>
  <c r="J913" i="13"/>
  <c r="J590" i="13"/>
  <c r="J711" i="13"/>
  <c r="J997" i="13"/>
  <c r="J836" i="13"/>
  <c r="J827" i="13"/>
  <c r="J816" i="13"/>
  <c r="J645" i="13"/>
  <c r="J637" i="13"/>
  <c r="J934" i="13"/>
  <c r="J594" i="13"/>
  <c r="J837" i="13"/>
  <c r="J957" i="13"/>
  <c r="J653" i="13"/>
  <c r="J642" i="13"/>
  <c r="J751" i="13"/>
  <c r="J801" i="13"/>
  <c r="J680" i="13"/>
  <c r="J966" i="13"/>
  <c r="N768" i="13"/>
  <c r="N611" i="13"/>
  <c r="N924" i="13"/>
  <c r="N762" i="13"/>
  <c r="N605" i="13"/>
  <c r="N918" i="13"/>
  <c r="J747" i="13"/>
  <c r="J674" i="13"/>
  <c r="J956" i="13"/>
  <c r="J802" i="13"/>
  <c r="J80" i="13"/>
  <c r="J1400" i="13"/>
  <c r="N607" i="13"/>
  <c r="N920" i="13"/>
  <c r="N764" i="13"/>
  <c r="N769" i="13"/>
  <c r="N925" i="13"/>
  <c r="N612" i="13"/>
  <c r="N930" i="13"/>
  <c r="N617" i="13"/>
  <c r="N774" i="13"/>
  <c r="N772" i="13"/>
  <c r="N615" i="13"/>
  <c r="N928" i="13"/>
  <c r="I11" i="18"/>
  <c r="N1392" i="13"/>
  <c r="N1391" i="13"/>
  <c r="N614" i="13"/>
  <c r="N771" i="13"/>
  <c r="N927" i="13"/>
  <c r="N613" i="13"/>
  <c r="N926" i="13"/>
  <c r="N770" i="13"/>
  <c r="J851" i="13"/>
  <c r="J805" i="13"/>
  <c r="J823" i="13"/>
  <c r="N763" i="13"/>
  <c r="N919" i="13"/>
  <c r="N606" i="13"/>
  <c r="N775" i="13"/>
  <c r="N931" i="13"/>
  <c r="N618" i="13"/>
  <c r="N765" i="13"/>
  <c r="N921" i="13"/>
  <c r="N608" i="13"/>
  <c r="N609" i="13"/>
  <c r="N766" i="13"/>
  <c r="N922" i="13"/>
  <c r="J446" i="13"/>
  <c r="J668" i="13"/>
  <c r="J659" i="13"/>
  <c r="J786" i="13"/>
  <c r="J938" i="13"/>
  <c r="J598" i="13"/>
  <c r="J987" i="13"/>
  <c r="J820" i="13"/>
  <c r="J787" i="13"/>
  <c r="J975" i="13"/>
  <c r="J998" i="13"/>
  <c r="J666" i="13"/>
  <c r="J1021" i="13"/>
  <c r="J799" i="13"/>
  <c r="J824" i="13"/>
  <c r="J670" i="13"/>
  <c r="J950" i="13"/>
  <c r="J845" i="13"/>
  <c r="J868" i="13"/>
  <c r="J841" i="13"/>
  <c r="J667" i="13"/>
  <c r="J819" i="13"/>
  <c r="J1227" i="13"/>
  <c r="J1004" i="13"/>
  <c r="J859" i="13"/>
  <c r="J822" i="13"/>
  <c r="I1342" i="13"/>
  <c r="G75" i="34"/>
  <c r="G87" i="34"/>
  <c r="G86" i="34"/>
  <c r="G85" i="34"/>
  <c r="J848" i="13"/>
  <c r="J685" i="13"/>
  <c r="J706" i="13"/>
  <c r="J660" i="13"/>
  <c r="J1071" i="13"/>
  <c r="G31" i="18"/>
  <c r="H31" i="18"/>
  <c r="K285" i="13"/>
  <c r="K444" i="13"/>
  <c r="K1069" i="13"/>
  <c r="K1225" i="13"/>
  <c r="K342" i="13"/>
  <c r="K1282" i="13"/>
  <c r="K501" i="13"/>
  <c r="K1126" i="13"/>
  <c r="K555" i="13"/>
  <c r="K396" i="13"/>
  <c r="K1180" i="13"/>
  <c r="K1336" i="13"/>
  <c r="K1278" i="13"/>
  <c r="K497" i="13"/>
  <c r="K1122" i="13"/>
  <c r="K338" i="13"/>
  <c r="K1125" i="13"/>
  <c r="K500" i="13"/>
  <c r="K341" i="13"/>
  <c r="K1281" i="13"/>
  <c r="K1275" i="13"/>
  <c r="K494" i="13"/>
  <c r="K335" i="13"/>
  <c r="K1119" i="13"/>
  <c r="K470" i="13"/>
  <c r="K1095" i="13"/>
  <c r="K311" i="13"/>
  <c r="K1251" i="13"/>
  <c r="K519" i="13"/>
  <c r="K1144" i="13"/>
  <c r="K1300" i="13"/>
  <c r="K360" i="13"/>
  <c r="K327" i="13"/>
  <c r="K486" i="13"/>
  <c r="K1267" i="13"/>
  <c r="K1111" i="13"/>
  <c r="K1173" i="13"/>
  <c r="K548" i="13"/>
  <c r="K1329" i="13"/>
  <c r="K389" i="13"/>
  <c r="K436" i="13"/>
  <c r="K1217" i="13"/>
  <c r="K277" i="13"/>
  <c r="K1061" i="13"/>
  <c r="K339" i="13"/>
  <c r="K1123" i="13"/>
  <c r="K1279" i="13"/>
  <c r="K498" i="13"/>
  <c r="K320" i="13"/>
  <c r="K1260" i="13"/>
  <c r="K1104" i="13"/>
  <c r="K479" i="13"/>
  <c r="K393" i="13"/>
  <c r="K1177" i="13"/>
  <c r="K552" i="13"/>
  <c r="K1333" i="13"/>
  <c r="K1155" i="13"/>
  <c r="K371" i="13"/>
  <c r="K530" i="13"/>
  <c r="K1311" i="13"/>
  <c r="K1214" i="13"/>
  <c r="K433" i="13"/>
  <c r="K129" i="13"/>
  <c r="K80" i="13"/>
  <c r="K1058" i="13"/>
  <c r="K274" i="13"/>
  <c r="K513" i="13"/>
  <c r="K1138" i="13"/>
  <c r="K1294" i="13"/>
  <c r="K354" i="13"/>
  <c r="K525" i="13"/>
  <c r="K366" i="13"/>
  <c r="K1150" i="13"/>
  <c r="K1306" i="13"/>
  <c r="K314" i="13"/>
  <c r="K1098" i="13"/>
  <c r="K473" i="13"/>
  <c r="K1254" i="13"/>
  <c r="K504" i="13"/>
  <c r="K345" i="13"/>
  <c r="K1285" i="13"/>
  <c r="K1129" i="13"/>
  <c r="K492" i="13"/>
  <c r="K333" i="13"/>
  <c r="K1273" i="13"/>
  <c r="K1117" i="13"/>
  <c r="K1331" i="13"/>
  <c r="K391" i="13"/>
  <c r="K550" i="13"/>
  <c r="K1175" i="13"/>
  <c r="J1007" i="13"/>
  <c r="J830" i="13"/>
  <c r="J833" i="13"/>
  <c r="J592" i="13"/>
  <c r="J855" i="13"/>
  <c r="J973" i="13"/>
  <c r="J964" i="13"/>
  <c r="F31" i="18"/>
  <c r="J287" i="13"/>
  <c r="J558" i="13"/>
  <c r="K1178" i="13"/>
  <c r="K553" i="13"/>
  <c r="K1334" i="13"/>
  <c r="K394" i="13"/>
  <c r="K1169" i="13"/>
  <c r="K544" i="13"/>
  <c r="K385" i="13"/>
  <c r="K1325" i="13"/>
  <c r="K543" i="13"/>
  <c r="K1324" i="13"/>
  <c r="K1168" i="13"/>
  <c r="K384" i="13"/>
  <c r="K364" i="13"/>
  <c r="K1304" i="13"/>
  <c r="K523" i="13"/>
  <c r="K1148" i="13"/>
  <c r="K1322" i="13"/>
  <c r="K541" i="13"/>
  <c r="K382" i="13"/>
  <c r="K1166" i="13"/>
  <c r="K1128" i="13"/>
  <c r="K503" i="13"/>
  <c r="K344" i="13"/>
  <c r="K1284" i="13"/>
  <c r="K351" i="13"/>
  <c r="K1291" i="13"/>
  <c r="K510" i="13"/>
  <c r="K1135" i="13"/>
  <c r="K482" i="13"/>
  <c r="K1107" i="13"/>
  <c r="K323" i="13"/>
  <c r="K1263" i="13"/>
  <c r="K1108" i="13"/>
  <c r="K1264" i="13"/>
  <c r="K483" i="13"/>
  <c r="K324" i="13"/>
  <c r="K321" i="13"/>
  <c r="K1105" i="13"/>
  <c r="K1261" i="13"/>
  <c r="K480" i="13"/>
  <c r="K372" i="13"/>
  <c r="K1312" i="13"/>
  <c r="K531" i="13"/>
  <c r="K1156" i="13"/>
  <c r="K328" i="13"/>
  <c r="K1268" i="13"/>
  <c r="K1112" i="13"/>
  <c r="K487" i="13"/>
  <c r="K1221" i="13"/>
  <c r="K440" i="13"/>
  <c r="K281" i="13"/>
  <c r="K1065" i="13"/>
  <c r="K547" i="13"/>
  <c r="K1328" i="13"/>
  <c r="K388" i="13"/>
  <c r="K1172" i="13"/>
  <c r="K441" i="13"/>
  <c r="K1066" i="13"/>
  <c r="K282" i="13"/>
  <c r="K1222" i="13"/>
  <c r="K363" i="13"/>
  <c r="K1147" i="13"/>
  <c r="K522" i="13"/>
  <c r="K1303" i="13"/>
  <c r="K443" i="13"/>
  <c r="K284" i="13"/>
  <c r="K1068" i="13"/>
  <c r="K1224" i="13"/>
  <c r="K278" i="13"/>
  <c r="K1062" i="13"/>
  <c r="K1218" i="13"/>
  <c r="K437" i="13"/>
  <c r="K275" i="13"/>
  <c r="K1059" i="13"/>
  <c r="K434" i="13"/>
  <c r="K1215" i="13"/>
  <c r="K316" i="13"/>
  <c r="K475" i="13"/>
  <c r="K1100" i="13"/>
  <c r="K1256" i="13"/>
  <c r="K1096" i="13"/>
  <c r="K312" i="13"/>
  <c r="K1252" i="13"/>
  <c r="K471" i="13"/>
  <c r="K350" i="13"/>
  <c r="K509" i="13"/>
  <c r="K1134" i="13"/>
  <c r="K1290" i="13"/>
  <c r="K1102" i="13"/>
  <c r="K318" i="13"/>
  <c r="K1258" i="13"/>
  <c r="K477" i="13"/>
  <c r="J981" i="13"/>
  <c r="J1015" i="13"/>
  <c r="J673" i="13"/>
  <c r="J818" i="13"/>
  <c r="J1470" i="13"/>
  <c r="J911" i="13"/>
  <c r="J778" i="13"/>
  <c r="D31" i="18"/>
  <c r="J665" i="13"/>
  <c r="J1011" i="13"/>
  <c r="J643" i="13"/>
  <c r="J648" i="13"/>
  <c r="J982" i="13"/>
  <c r="K1315" i="13"/>
  <c r="K534" i="13"/>
  <c r="K1159" i="13"/>
  <c r="K375" i="13"/>
  <c r="K283" i="13"/>
  <c r="K442" i="13"/>
  <c r="K1067" i="13"/>
  <c r="K1223" i="13"/>
  <c r="K379" i="13"/>
  <c r="K1163" i="13"/>
  <c r="K1319" i="13"/>
  <c r="K538" i="13"/>
  <c r="K1255" i="13"/>
  <c r="K1099" i="13"/>
  <c r="K315" i="13"/>
  <c r="K474" i="13"/>
  <c r="K332" i="13"/>
  <c r="K491" i="13"/>
  <c r="K1116" i="13"/>
  <c r="K1272" i="13"/>
  <c r="K532" i="13"/>
  <c r="K1313" i="13"/>
  <c r="K373" i="13"/>
  <c r="K1157" i="13"/>
  <c r="K1137" i="13"/>
  <c r="K1293" i="13"/>
  <c r="K512" i="13"/>
  <c r="K353" i="13"/>
  <c r="K340" i="13"/>
  <c r="K1280" i="13"/>
  <c r="K499" i="13"/>
  <c r="K1124" i="13"/>
  <c r="K336" i="13"/>
  <c r="K1276" i="13"/>
  <c r="K1120" i="13"/>
  <c r="K495" i="13"/>
  <c r="K1287" i="13"/>
  <c r="K1131" i="13"/>
  <c r="K347" i="13"/>
  <c r="K506" i="13"/>
  <c r="K358" i="13"/>
  <c r="K1298" i="13"/>
  <c r="K1142" i="13"/>
  <c r="K517" i="13"/>
  <c r="K1310" i="13"/>
  <c r="K529" i="13"/>
  <c r="K1154" i="13"/>
  <c r="K370" i="13"/>
  <c r="K1165" i="13"/>
  <c r="K540" i="13"/>
  <c r="K381" i="13"/>
  <c r="K1321" i="13"/>
  <c r="K359" i="13"/>
  <c r="K1299" i="13"/>
  <c r="K1143" i="13"/>
  <c r="K518" i="13"/>
  <c r="K308" i="13"/>
  <c r="K1092" i="13"/>
  <c r="K1248" i="13"/>
  <c r="K467" i="13"/>
  <c r="K1269" i="13"/>
  <c r="K488" i="13"/>
  <c r="K1113" i="13"/>
  <c r="K329" i="13"/>
  <c r="K1132" i="13"/>
  <c r="K507" i="13"/>
  <c r="K348" i="13"/>
  <c r="K1288" i="13"/>
  <c r="K438" i="13"/>
  <c r="K1063" i="13"/>
  <c r="K1219" i="13"/>
  <c r="K279" i="13"/>
  <c r="K369" i="13"/>
  <c r="K528" i="13"/>
  <c r="K1153" i="13"/>
  <c r="K1309" i="13"/>
  <c r="K326" i="13"/>
  <c r="K485" i="13"/>
  <c r="K1266" i="13"/>
  <c r="K1110" i="13"/>
  <c r="K397" i="13"/>
  <c r="K556" i="13"/>
  <c r="K1181" i="13"/>
  <c r="K1337" i="13"/>
  <c r="K376" i="13"/>
  <c r="K1160" i="13"/>
  <c r="K1316" i="13"/>
  <c r="K535" i="13"/>
  <c r="J826" i="13"/>
  <c r="J708" i="13"/>
  <c r="J712" i="13"/>
  <c r="J869" i="13"/>
  <c r="K1318" i="13"/>
  <c r="K537" i="13"/>
  <c r="K1162" i="13"/>
  <c r="K378" i="13"/>
  <c r="K357" i="13"/>
  <c r="K1297" i="13"/>
  <c r="K516" i="13"/>
  <c r="K1141" i="13"/>
  <c r="K322" i="13"/>
  <c r="K481" i="13"/>
  <c r="K1262" i="13"/>
  <c r="K1106" i="13"/>
  <c r="K439" i="13"/>
  <c r="K280" i="13"/>
  <c r="K1064" i="13"/>
  <c r="K1220" i="13"/>
  <c r="K476" i="13"/>
  <c r="K1101" i="13"/>
  <c r="K317" i="13"/>
  <c r="K1257" i="13"/>
  <c r="K465" i="13"/>
  <c r="K306" i="13"/>
  <c r="K1246" i="13"/>
  <c r="K1090" i="13"/>
  <c r="K511" i="13"/>
  <c r="K1292" i="13"/>
  <c r="K1136" i="13"/>
  <c r="K352" i="13"/>
  <c r="K1216" i="13"/>
  <c r="K1060" i="13"/>
  <c r="K276" i="13"/>
  <c r="K435" i="13"/>
  <c r="K387" i="13"/>
  <c r="K1327" i="13"/>
  <c r="K1171" i="13"/>
  <c r="K546" i="13"/>
  <c r="K1179" i="13"/>
  <c r="K395" i="13"/>
  <c r="K1335" i="13"/>
  <c r="K554" i="13"/>
  <c r="K1249" i="13"/>
  <c r="K468" i="13"/>
  <c r="K309" i="13"/>
  <c r="K1093" i="13"/>
  <c r="K1307" i="13"/>
  <c r="K526" i="13"/>
  <c r="K367" i="13"/>
  <c r="K1151" i="13"/>
  <c r="K1167" i="13"/>
  <c r="K1323" i="13"/>
  <c r="K542" i="13"/>
  <c r="K383" i="13"/>
  <c r="K549" i="13"/>
  <c r="K1330" i="13"/>
  <c r="K390" i="13"/>
  <c r="K1174" i="13"/>
  <c r="K1274" i="13"/>
  <c r="K334" i="13"/>
  <c r="K493" i="13"/>
  <c r="K1118" i="13"/>
  <c r="K520" i="13"/>
  <c r="K1301" i="13"/>
  <c r="K361" i="13"/>
  <c r="K1145" i="13"/>
  <c r="K464" i="13"/>
  <c r="K305" i="13"/>
  <c r="K1089" i="13"/>
  <c r="K1245" i="13"/>
  <c r="K245" i="13"/>
  <c r="K81" i="13"/>
  <c r="K1305" i="13"/>
  <c r="K1149" i="13"/>
  <c r="K524" i="13"/>
  <c r="K365" i="13"/>
  <c r="K1139" i="13"/>
  <c r="K355" i="13"/>
  <c r="K1295" i="13"/>
  <c r="K514" i="13"/>
  <c r="K1161" i="13"/>
  <c r="K536" i="13"/>
  <c r="K377" i="13"/>
  <c r="K1317" i="13"/>
  <c r="K505" i="13"/>
  <c r="K346" i="13"/>
  <c r="K1130" i="13"/>
  <c r="K1286" i="13"/>
  <c r="K330" i="13"/>
  <c r="K489" i="13"/>
  <c r="K1270" i="13"/>
  <c r="K1114" i="13"/>
  <c r="J630" i="13"/>
  <c r="J863" i="13"/>
  <c r="J974" i="13"/>
  <c r="J1339" i="13"/>
  <c r="J1183" i="13"/>
  <c r="J636" i="13"/>
  <c r="J793" i="13"/>
  <c r="J949" i="13"/>
  <c r="J812" i="13"/>
  <c r="J968" i="13"/>
  <c r="J655" i="13"/>
  <c r="J808" i="13"/>
  <c r="I1411" i="13"/>
  <c r="G76" i="34"/>
  <c r="I1413" i="13"/>
  <c r="J1009" i="13"/>
  <c r="J853" i="13"/>
  <c r="J696" i="13"/>
  <c r="J399" i="13"/>
  <c r="J866" i="13"/>
  <c r="J709" i="13"/>
  <c r="J1022" i="13"/>
  <c r="C8" i="18"/>
  <c r="F76" i="34"/>
  <c r="H1373" i="13"/>
  <c r="M1392" i="13"/>
  <c r="M1391" i="13"/>
  <c r="I1381" i="13"/>
  <c r="G71" i="34"/>
  <c r="I1412" i="13"/>
  <c r="I561" i="13"/>
  <c r="I1373" i="13"/>
  <c r="I915" i="13"/>
  <c r="F71" i="34"/>
  <c r="F87" i="34"/>
  <c r="I402" i="13"/>
  <c r="I1371" i="13"/>
  <c r="I759" i="13"/>
  <c r="I602" i="13"/>
  <c r="I714" i="13"/>
  <c r="I1186" i="13"/>
  <c r="I1027" i="13"/>
  <c r="H1186" i="13"/>
  <c r="I871" i="13"/>
  <c r="L1304" i="13"/>
  <c r="L523" i="13"/>
  <c r="L364" i="13"/>
  <c r="L1148" i="13"/>
  <c r="L1287" i="13"/>
  <c r="L506" i="13"/>
  <c r="L1131" i="13"/>
  <c r="L347" i="13"/>
  <c r="L1270" i="13"/>
  <c r="L1114" i="13"/>
  <c r="L330" i="13"/>
  <c r="L489" i="13"/>
  <c r="L482" i="13"/>
  <c r="L323" i="13"/>
  <c r="L1263" i="13"/>
  <c r="L1107" i="13"/>
  <c r="L339" i="13"/>
  <c r="L1279" i="13"/>
  <c r="L498" i="13"/>
  <c r="L1123" i="13"/>
  <c r="L1134" i="13"/>
  <c r="L509" i="13"/>
  <c r="L350" i="13"/>
  <c r="L1290" i="13"/>
  <c r="L371" i="13"/>
  <c r="L530" i="13"/>
  <c r="L1155" i="13"/>
  <c r="L1311" i="13"/>
  <c r="L1151" i="13"/>
  <c r="L526" i="13"/>
  <c r="L1307" i="13"/>
  <c r="L367" i="13"/>
  <c r="L309" i="13"/>
  <c r="L468" i="13"/>
  <c r="L1249" i="13"/>
  <c r="L1093" i="13"/>
  <c r="L1157" i="13"/>
  <c r="L1313" i="13"/>
  <c r="L373" i="13"/>
  <c r="L532" i="13"/>
  <c r="L537" i="13"/>
  <c r="L1318" i="13"/>
  <c r="L1162" i="13"/>
  <c r="L378" i="13"/>
  <c r="L538" i="13"/>
  <c r="L1319" i="13"/>
  <c r="L379" i="13"/>
  <c r="L1163" i="13"/>
  <c r="L1261" i="13"/>
  <c r="L321" i="13"/>
  <c r="L480" i="13"/>
  <c r="L1105" i="13"/>
  <c r="L395" i="13"/>
  <c r="L554" i="13"/>
  <c r="L1179" i="13"/>
  <c r="L1335" i="13"/>
  <c r="L352" i="13"/>
  <c r="L1292" i="13"/>
  <c r="L1136" i="13"/>
  <c r="L511" i="13"/>
  <c r="L1135" i="13"/>
  <c r="L351" i="13"/>
  <c r="L510" i="13"/>
  <c r="L1291" i="13"/>
  <c r="L474" i="13"/>
  <c r="L1099" i="13"/>
  <c r="L315" i="13"/>
  <c r="L1255" i="13"/>
  <c r="L372" i="13"/>
  <c r="L1312" i="13"/>
  <c r="L1156" i="13"/>
  <c r="L531" i="13"/>
  <c r="L1284" i="13"/>
  <c r="L344" i="13"/>
  <c r="L503" i="13"/>
  <c r="L1128" i="13"/>
  <c r="L552" i="13"/>
  <c r="L393" i="13"/>
  <c r="L1333" i="13"/>
  <c r="L1177" i="13"/>
  <c r="L387" i="13"/>
  <c r="L1171" i="13"/>
  <c r="L1327" i="13"/>
  <c r="L546" i="13"/>
  <c r="L1125" i="13"/>
  <c r="L500" i="13"/>
  <c r="L1281" i="13"/>
  <c r="L341" i="13"/>
  <c r="M609" i="13"/>
  <c r="M922" i="13"/>
  <c r="M766" i="13"/>
  <c r="M775" i="13"/>
  <c r="M618" i="13"/>
  <c r="M931" i="13"/>
  <c r="L342" i="13"/>
  <c r="L1282" i="13"/>
  <c r="L1126" i="13"/>
  <c r="L501" i="13"/>
  <c r="L1102" i="13"/>
  <c r="L477" i="13"/>
  <c r="L1258" i="13"/>
  <c r="L318" i="13"/>
  <c r="L1154" i="13"/>
  <c r="L370" i="13"/>
  <c r="L529" i="13"/>
  <c r="L1310" i="13"/>
  <c r="L1165" i="13"/>
  <c r="L381" i="13"/>
  <c r="L540" i="13"/>
  <c r="L1321" i="13"/>
  <c r="L1138" i="13"/>
  <c r="L354" i="13"/>
  <c r="L1294" i="13"/>
  <c r="L513" i="13"/>
  <c r="L1139" i="13"/>
  <c r="L1295" i="13"/>
  <c r="L514" i="13"/>
  <c r="L355" i="13"/>
  <c r="L1120" i="13"/>
  <c r="L336" i="13"/>
  <c r="L1276" i="13"/>
  <c r="L495" i="13"/>
  <c r="L382" i="13"/>
  <c r="L1322" i="13"/>
  <c r="L541" i="13"/>
  <c r="L1166" i="13"/>
  <c r="L464" i="13"/>
  <c r="L1089" i="13"/>
  <c r="L1245" i="13"/>
  <c r="L245" i="13"/>
  <c r="L81" i="13"/>
  <c r="L305" i="13"/>
  <c r="L467" i="13"/>
  <c r="L1092" i="13"/>
  <c r="L1248" i="13"/>
  <c r="L308" i="13"/>
  <c r="L278" i="13"/>
  <c r="L1062" i="13"/>
  <c r="L437" i="13"/>
  <c r="L1218" i="13"/>
  <c r="L1298" i="13"/>
  <c r="L358" i="13"/>
  <c r="L1142" i="13"/>
  <c r="L517" i="13"/>
  <c r="L397" i="13"/>
  <c r="L1181" i="13"/>
  <c r="L556" i="13"/>
  <c r="L1337" i="13"/>
  <c r="L1297" i="13"/>
  <c r="L1141" i="13"/>
  <c r="L516" i="13"/>
  <c r="L357" i="13"/>
  <c r="L1330" i="13"/>
  <c r="L390" i="13"/>
  <c r="L549" i="13"/>
  <c r="L1174" i="13"/>
  <c r="L279" i="13"/>
  <c r="L1063" i="13"/>
  <c r="L1219" i="13"/>
  <c r="L438" i="13"/>
  <c r="L1058" i="13"/>
  <c r="L274" i="13"/>
  <c r="L129" i="13"/>
  <c r="L433" i="13"/>
  <c r="L1214" i="13"/>
  <c r="L1272" i="13"/>
  <c r="L491" i="13"/>
  <c r="L1116" i="13"/>
  <c r="L332" i="13"/>
  <c r="L1064" i="13"/>
  <c r="L280" i="13"/>
  <c r="L1220" i="13"/>
  <c r="L439" i="13"/>
  <c r="L505" i="13"/>
  <c r="L1286" i="13"/>
  <c r="L1130" i="13"/>
  <c r="L346" i="13"/>
  <c r="L512" i="13"/>
  <c r="L353" i="13"/>
  <c r="L1293" i="13"/>
  <c r="L1137" i="13"/>
  <c r="L389" i="13"/>
  <c r="L1173" i="13"/>
  <c r="L1329" i="13"/>
  <c r="L548" i="13"/>
  <c r="H11" i="18"/>
  <c r="M930" i="13"/>
  <c r="M774" i="13"/>
  <c r="M617" i="13"/>
  <c r="M612" i="13"/>
  <c r="M925" i="13"/>
  <c r="M769" i="13"/>
  <c r="M927" i="13"/>
  <c r="M614" i="13"/>
  <c r="M771" i="13"/>
  <c r="M920" i="13"/>
  <c r="M607" i="13"/>
  <c r="M764" i="13"/>
  <c r="M768" i="13"/>
  <c r="M924" i="13"/>
  <c r="M611" i="13"/>
  <c r="L384" i="13"/>
  <c r="L543" i="13"/>
  <c r="L1324" i="13"/>
  <c r="L1168" i="13"/>
  <c r="L1129" i="13"/>
  <c r="L504" i="13"/>
  <c r="L345" i="13"/>
  <c r="L1285" i="13"/>
  <c r="L435" i="13"/>
  <c r="L1216" i="13"/>
  <c r="L276" i="13"/>
  <c r="L1060" i="13"/>
  <c r="L1068" i="13"/>
  <c r="L443" i="13"/>
  <c r="L284" i="13"/>
  <c r="L1224" i="13"/>
  <c r="L518" i="13"/>
  <c r="L1143" i="13"/>
  <c r="L1299" i="13"/>
  <c r="L359" i="13"/>
  <c r="L499" i="13"/>
  <c r="L1124" i="13"/>
  <c r="L1280" i="13"/>
  <c r="L340" i="13"/>
  <c r="L1309" i="13"/>
  <c r="L369" i="13"/>
  <c r="L528" i="13"/>
  <c r="L1153" i="13"/>
  <c r="L476" i="13"/>
  <c r="L1101" i="13"/>
  <c r="L317" i="13"/>
  <c r="L1257" i="13"/>
  <c r="L470" i="13"/>
  <c r="L1251" i="13"/>
  <c r="L1095" i="13"/>
  <c r="L311" i="13"/>
  <c r="L320" i="13"/>
  <c r="L1104" i="13"/>
  <c r="L1260" i="13"/>
  <c r="L479" i="13"/>
  <c r="L520" i="13"/>
  <c r="L1301" i="13"/>
  <c r="L361" i="13"/>
  <c r="L1145" i="13"/>
  <c r="L536" i="13"/>
  <c r="L377" i="13"/>
  <c r="L1317" i="13"/>
  <c r="L1161" i="13"/>
  <c r="L1336" i="13"/>
  <c r="L1180" i="13"/>
  <c r="L555" i="13"/>
  <c r="L396" i="13"/>
  <c r="L544" i="13"/>
  <c r="L385" i="13"/>
  <c r="L1325" i="13"/>
  <c r="L1169" i="13"/>
  <c r="L473" i="13"/>
  <c r="L1254" i="13"/>
  <c r="L1098" i="13"/>
  <c r="L314" i="13"/>
  <c r="L507" i="13"/>
  <c r="L1132" i="13"/>
  <c r="L1288" i="13"/>
  <c r="L348" i="13"/>
  <c r="L375" i="13"/>
  <c r="L1159" i="13"/>
  <c r="L534" i="13"/>
  <c r="L1315" i="13"/>
  <c r="L1300" i="13"/>
  <c r="L360" i="13"/>
  <c r="L1144" i="13"/>
  <c r="L519" i="13"/>
  <c r="L1278" i="13"/>
  <c r="L1122" i="13"/>
  <c r="L497" i="13"/>
  <c r="L338" i="13"/>
  <c r="L327" i="13"/>
  <c r="L486" i="13"/>
  <c r="L1111" i="13"/>
  <c r="L1267" i="13"/>
  <c r="L522" i="13"/>
  <c r="L363" i="13"/>
  <c r="L1147" i="13"/>
  <c r="L1303" i="13"/>
  <c r="M763" i="13"/>
  <c r="M919" i="13"/>
  <c r="M606" i="13"/>
  <c r="M918" i="13"/>
  <c r="M762" i="13"/>
  <c r="M605" i="13"/>
  <c r="M926" i="13"/>
  <c r="M770" i="13"/>
  <c r="M613" i="13"/>
  <c r="L1223" i="13"/>
  <c r="L1067" i="13"/>
  <c r="L283" i="13"/>
  <c r="L442" i="13"/>
  <c r="L1323" i="13"/>
  <c r="L1167" i="13"/>
  <c r="L383" i="13"/>
  <c r="L542" i="13"/>
  <c r="L434" i="13"/>
  <c r="L1059" i="13"/>
  <c r="L1215" i="13"/>
  <c r="L275" i="13"/>
  <c r="L1264" i="13"/>
  <c r="L324" i="13"/>
  <c r="L1108" i="13"/>
  <c r="L483" i="13"/>
  <c r="L333" i="13"/>
  <c r="L492" i="13"/>
  <c r="L1117" i="13"/>
  <c r="L1273" i="13"/>
  <c r="L329" i="13"/>
  <c r="L1113" i="13"/>
  <c r="L488" i="13"/>
  <c r="L1269" i="13"/>
  <c r="L306" i="13"/>
  <c r="L1246" i="13"/>
  <c r="L465" i="13"/>
  <c r="L1090" i="13"/>
  <c r="L1334" i="13"/>
  <c r="L1178" i="13"/>
  <c r="L394" i="13"/>
  <c r="L553" i="13"/>
  <c r="L1150" i="13"/>
  <c r="L525" i="13"/>
  <c r="L1306" i="13"/>
  <c r="L366" i="13"/>
  <c r="L1172" i="13"/>
  <c r="L388" i="13"/>
  <c r="L1328" i="13"/>
  <c r="L547" i="13"/>
  <c r="L493" i="13"/>
  <c r="L1274" i="13"/>
  <c r="L334" i="13"/>
  <c r="L1118" i="13"/>
  <c r="L335" i="13"/>
  <c r="L494" i="13"/>
  <c r="L1275" i="13"/>
  <c r="L1119" i="13"/>
  <c r="L376" i="13"/>
  <c r="L1316" i="13"/>
  <c r="L1160" i="13"/>
  <c r="L535" i="13"/>
  <c r="L1065" i="13"/>
  <c r="L1221" i="13"/>
  <c r="L440" i="13"/>
  <c r="L281" i="13"/>
  <c r="L1110" i="13"/>
  <c r="L1266" i="13"/>
  <c r="L326" i="13"/>
  <c r="L485" i="13"/>
  <c r="L391" i="13"/>
  <c r="L1175" i="13"/>
  <c r="L1331" i="13"/>
  <c r="L550" i="13"/>
  <c r="L436" i="13"/>
  <c r="L1217" i="13"/>
  <c r="L1061" i="13"/>
  <c r="L277" i="13"/>
  <c r="L471" i="13"/>
  <c r="L1096" i="13"/>
  <c r="L1252" i="13"/>
  <c r="L312" i="13"/>
  <c r="L1069" i="13"/>
  <c r="L285" i="13"/>
  <c r="L1225" i="13"/>
  <c r="L444" i="13"/>
  <c r="L1268" i="13"/>
  <c r="L328" i="13"/>
  <c r="L487" i="13"/>
  <c r="L1112" i="13"/>
  <c r="L282" i="13"/>
  <c r="L1066" i="13"/>
  <c r="L441" i="13"/>
  <c r="L1222" i="13"/>
  <c r="L524" i="13"/>
  <c r="L1149" i="13"/>
  <c r="L1305" i="13"/>
  <c r="L365" i="13"/>
  <c r="M772" i="13"/>
  <c r="M615" i="13"/>
  <c r="M928" i="13"/>
  <c r="M765" i="13"/>
  <c r="M921" i="13"/>
  <c r="M608" i="13"/>
  <c r="H561" i="13"/>
  <c r="H602" i="13"/>
  <c r="H759" i="13"/>
  <c r="H1342" i="13"/>
  <c r="H915" i="13"/>
  <c r="H871" i="13"/>
  <c r="H714" i="13"/>
  <c r="H1027" i="13"/>
  <c r="H402" i="13"/>
  <c r="I72" i="34"/>
  <c r="H72" i="34"/>
  <c r="H12" i="18"/>
  <c r="H26" i="18"/>
  <c r="I12" i="18"/>
  <c r="I26" i="18"/>
  <c r="K41" i="38"/>
  <c r="J42" i="38"/>
  <c r="J759" i="13"/>
  <c r="J915" i="13"/>
  <c r="J735" i="13"/>
  <c r="J578" i="13"/>
  <c r="J891" i="13"/>
  <c r="L422" i="13"/>
  <c r="K1203" i="13"/>
  <c r="L744" i="13"/>
  <c r="L900" i="13"/>
  <c r="L587" i="13"/>
  <c r="N1094" i="13"/>
  <c r="N1250" i="13"/>
  <c r="N310" i="13"/>
  <c r="N469" i="13"/>
  <c r="N1212" i="13"/>
  <c r="N1056" i="13"/>
  <c r="N431" i="13"/>
  <c r="N272" i="13"/>
  <c r="N1054" i="13"/>
  <c r="N1210" i="13"/>
  <c r="N270" i="13"/>
  <c r="N429" i="13"/>
  <c r="N1038" i="13"/>
  <c r="N1194" i="13"/>
  <c r="N412" i="13"/>
  <c r="N254" i="13"/>
  <c r="N1050" i="13"/>
  <c r="N1206" i="13"/>
  <c r="N266" i="13"/>
  <c r="N425" i="13"/>
  <c r="L732" i="13"/>
  <c r="L888" i="13"/>
  <c r="L575" i="13"/>
  <c r="M1210" i="13"/>
  <c r="M1054" i="13"/>
  <c r="M429" i="13"/>
  <c r="M270" i="13"/>
  <c r="M1199" i="13"/>
  <c r="M1043" i="13"/>
  <c r="M418" i="13"/>
  <c r="M259" i="13"/>
  <c r="M1208" i="13"/>
  <c r="M1052" i="13"/>
  <c r="M427" i="13"/>
  <c r="M268" i="13"/>
  <c r="L726" i="13"/>
  <c r="L569" i="13"/>
  <c r="L882" i="13"/>
  <c r="L588" i="13"/>
  <c r="L901" i="13"/>
  <c r="L745" i="13"/>
  <c r="L724" i="13"/>
  <c r="L567" i="13"/>
  <c r="L880" i="13"/>
  <c r="L776" i="13"/>
  <c r="L619" i="13"/>
  <c r="L932" i="13"/>
  <c r="K731" i="13"/>
  <c r="K574" i="13"/>
  <c r="K887" i="13"/>
  <c r="K570" i="13"/>
  <c r="K727" i="13"/>
  <c r="K883" i="13"/>
  <c r="L743" i="13"/>
  <c r="L899" i="13"/>
  <c r="L586" i="13"/>
  <c r="L263" i="13"/>
  <c r="L723" i="13"/>
  <c r="L879" i="13"/>
  <c r="L566" i="13"/>
  <c r="L568" i="13"/>
  <c r="L725" i="13"/>
  <c r="L881" i="13"/>
  <c r="L637" i="13"/>
  <c r="L950" i="13"/>
  <c r="L794" i="13"/>
  <c r="N1106" i="13"/>
  <c r="N1262" i="13"/>
  <c r="N481" i="13"/>
  <c r="N322" i="13"/>
  <c r="N97" i="13"/>
  <c r="N78" i="13"/>
  <c r="N1035" i="13"/>
  <c r="N1191" i="13"/>
  <c r="N409" i="13"/>
  <c r="N251" i="13"/>
  <c r="N1100" i="13"/>
  <c r="N1256" i="13"/>
  <c r="N475" i="13"/>
  <c r="N316" i="13"/>
  <c r="N1193" i="13"/>
  <c r="N1037" i="13"/>
  <c r="N411" i="13"/>
  <c r="N253" i="13"/>
  <c r="N1051" i="13"/>
  <c r="N1207" i="13"/>
  <c r="N267" i="13"/>
  <c r="N426" i="13"/>
  <c r="N1055" i="13"/>
  <c r="N1211" i="13"/>
  <c r="N271" i="13"/>
  <c r="N430" i="13"/>
  <c r="N1036" i="13"/>
  <c r="N1192" i="13"/>
  <c r="N252" i="13"/>
  <c r="N410" i="13"/>
  <c r="N1053" i="13"/>
  <c r="N1209" i="13"/>
  <c r="N269" i="13"/>
  <c r="N428" i="13"/>
  <c r="L585" i="13"/>
  <c r="L898" i="13"/>
  <c r="L742" i="13"/>
  <c r="K899" i="13"/>
  <c r="K586" i="13"/>
  <c r="K743" i="13"/>
  <c r="K724" i="13"/>
  <c r="K880" i="13"/>
  <c r="K567" i="13"/>
  <c r="M1200" i="13"/>
  <c r="M1044" i="13"/>
  <c r="M419" i="13"/>
  <c r="M260" i="13"/>
  <c r="M1209" i="13"/>
  <c r="M1053" i="13"/>
  <c r="M428" i="13"/>
  <c r="M269" i="13"/>
  <c r="L883" i="13"/>
  <c r="L570" i="13"/>
  <c r="L727" i="13"/>
  <c r="L938" i="13"/>
  <c r="L625" i="13"/>
  <c r="L782" i="13"/>
  <c r="L583" i="13"/>
  <c r="L740" i="13"/>
  <c r="L896" i="13"/>
  <c r="K1047" i="13"/>
  <c r="L1203" i="13"/>
  <c r="L574" i="13"/>
  <c r="L731" i="13"/>
  <c r="L887" i="13"/>
  <c r="L788" i="13"/>
  <c r="L631" i="13"/>
  <c r="L944" i="13"/>
  <c r="K585" i="13"/>
  <c r="K898" i="13"/>
  <c r="K742" i="13"/>
  <c r="N1088" i="13"/>
  <c r="N1244" i="13"/>
  <c r="N463" i="13"/>
  <c r="N304" i="13"/>
  <c r="N1039" i="13"/>
  <c r="N1195" i="13"/>
  <c r="N255" i="13"/>
  <c r="N413" i="13"/>
  <c r="N1057" i="13"/>
  <c r="N1213" i="13"/>
  <c r="N432" i="13"/>
  <c r="N273" i="13"/>
  <c r="N1052" i="13"/>
  <c r="N1208" i="13"/>
  <c r="N268" i="13"/>
  <c r="N427" i="13"/>
  <c r="N1042" i="13"/>
  <c r="N1198" i="13"/>
  <c r="N258" i="13"/>
  <c r="N417" i="13"/>
  <c r="L1047" i="13"/>
  <c r="K732" i="13"/>
  <c r="K575" i="13"/>
  <c r="K888" i="13"/>
  <c r="K738" i="13"/>
  <c r="K581" i="13"/>
  <c r="K894" i="13"/>
  <c r="K730" i="13"/>
  <c r="K886" i="13"/>
  <c r="K573" i="13"/>
  <c r="M1036" i="13"/>
  <c r="M1192" i="13"/>
  <c r="M252" i="13"/>
  <c r="M410" i="13"/>
  <c r="M1194" i="13"/>
  <c r="M1038" i="13"/>
  <c r="M254" i="13"/>
  <c r="M412" i="13"/>
  <c r="M1193" i="13"/>
  <c r="M1037" i="13"/>
  <c r="M411" i="13"/>
  <c r="M253" i="13"/>
  <c r="M1250" i="13"/>
  <c r="M1094" i="13"/>
  <c r="M469" i="13"/>
  <c r="M310" i="13"/>
  <c r="M1206" i="13"/>
  <c r="M1050" i="13"/>
  <c r="M266" i="13"/>
  <c r="M425" i="13"/>
  <c r="M1051" i="13"/>
  <c r="M1207" i="13"/>
  <c r="M426" i="13"/>
  <c r="M267" i="13"/>
  <c r="M1191" i="13"/>
  <c r="M1035" i="13"/>
  <c r="M97" i="13"/>
  <c r="M78" i="13"/>
  <c r="M251" i="13"/>
  <c r="M409" i="13"/>
  <c r="M1039" i="13"/>
  <c r="M1195" i="13"/>
  <c r="M255" i="13"/>
  <c r="M413" i="13"/>
  <c r="K739" i="13"/>
  <c r="K582" i="13"/>
  <c r="K895" i="13"/>
  <c r="K900" i="13"/>
  <c r="K744" i="13"/>
  <c r="K587" i="13"/>
  <c r="K776" i="13"/>
  <c r="K932" i="13"/>
  <c r="K619" i="13"/>
  <c r="L895" i="13"/>
  <c r="L739" i="13"/>
  <c r="L582" i="13"/>
  <c r="L584" i="13"/>
  <c r="L741" i="13"/>
  <c r="L897" i="13"/>
  <c r="L730" i="13"/>
  <c r="L886" i="13"/>
  <c r="L573" i="13"/>
  <c r="K723" i="13"/>
  <c r="K879" i="13"/>
  <c r="K566" i="13"/>
  <c r="K263" i="13"/>
  <c r="M105" i="13"/>
  <c r="M79" i="13"/>
  <c r="N105" i="13"/>
  <c r="N79" i="13"/>
  <c r="K584" i="13"/>
  <c r="K741" i="13"/>
  <c r="K897" i="13"/>
  <c r="N1044" i="13"/>
  <c r="N1200" i="13"/>
  <c r="N260" i="13"/>
  <c r="N419" i="13"/>
  <c r="N1199" i="13"/>
  <c r="N1043" i="13"/>
  <c r="N259" i="13"/>
  <c r="N418" i="13"/>
  <c r="M1256" i="13"/>
  <c r="M1100" i="13"/>
  <c r="M475" i="13"/>
  <c r="M316" i="13"/>
  <c r="M1262" i="13"/>
  <c r="M1106" i="13"/>
  <c r="M322" i="13"/>
  <c r="M481" i="13"/>
  <c r="M1244" i="13"/>
  <c r="M1088" i="13"/>
  <c r="M463" i="13"/>
  <c r="M304" i="13"/>
  <c r="M1042" i="13"/>
  <c r="M1198" i="13"/>
  <c r="M417" i="13"/>
  <c r="M258" i="13"/>
  <c r="M1211" i="13"/>
  <c r="M1055" i="13"/>
  <c r="M271" i="13"/>
  <c r="M430" i="13"/>
  <c r="M1213" i="13"/>
  <c r="M1057" i="13"/>
  <c r="M432" i="13"/>
  <c r="M273" i="13"/>
  <c r="M1212" i="13"/>
  <c r="M1056" i="13"/>
  <c r="M272" i="13"/>
  <c r="M431" i="13"/>
  <c r="L894" i="13"/>
  <c r="L738" i="13"/>
  <c r="L581" i="13"/>
  <c r="K725" i="13"/>
  <c r="K881" i="13"/>
  <c r="K568" i="13"/>
  <c r="K726" i="13"/>
  <c r="K569" i="13"/>
  <c r="K882" i="13"/>
  <c r="K782" i="13"/>
  <c r="K938" i="13"/>
  <c r="K625" i="13"/>
  <c r="K745" i="13"/>
  <c r="K588" i="13"/>
  <c r="K901" i="13"/>
  <c r="K422" i="13"/>
  <c r="K583" i="13"/>
  <c r="K740" i="13"/>
  <c r="K896" i="13"/>
  <c r="J602" i="13"/>
  <c r="J77" i="13"/>
  <c r="J1413" i="13"/>
  <c r="J1342" i="13"/>
  <c r="N332" i="13"/>
  <c r="N1116" i="13"/>
  <c r="N1272" i="13"/>
  <c r="N491" i="13"/>
  <c r="N1065" i="13"/>
  <c r="N1221" i="13"/>
  <c r="N281" i="13"/>
  <c r="N440" i="13"/>
  <c r="N278" i="13"/>
  <c r="N1218" i="13"/>
  <c r="N1062" i="13"/>
  <c r="N437" i="13"/>
  <c r="N365" i="13"/>
  <c r="N1149" i="13"/>
  <c r="N1305" i="13"/>
  <c r="N524" i="13"/>
  <c r="N327" i="13"/>
  <c r="N1111" i="13"/>
  <c r="N1267" i="13"/>
  <c r="N486" i="13"/>
  <c r="N1336" i="13"/>
  <c r="N396" i="13"/>
  <c r="N1180" i="13"/>
  <c r="N555" i="13"/>
  <c r="N361" i="13"/>
  <c r="N1145" i="13"/>
  <c r="N1301" i="13"/>
  <c r="N520" i="13"/>
  <c r="N326" i="13"/>
  <c r="N1110" i="13"/>
  <c r="N1266" i="13"/>
  <c r="N485" i="13"/>
  <c r="N276" i="13"/>
  <c r="N1216" i="13"/>
  <c r="N1060" i="13"/>
  <c r="N435" i="13"/>
  <c r="N1307" i="13"/>
  <c r="N367" i="13"/>
  <c r="N1151" i="13"/>
  <c r="N526" i="13"/>
  <c r="N333" i="13"/>
  <c r="N1117" i="13"/>
  <c r="N1273" i="13"/>
  <c r="N492" i="13"/>
  <c r="N285" i="13"/>
  <c r="N1069" i="13"/>
  <c r="N1225" i="13"/>
  <c r="N444" i="13"/>
  <c r="N389" i="13"/>
  <c r="N1329" i="13"/>
  <c r="N1173" i="13"/>
  <c r="N548" i="13"/>
  <c r="N1303" i="13"/>
  <c r="N363" i="13"/>
  <c r="N1147" i="13"/>
  <c r="N522" i="13"/>
  <c r="N338" i="13"/>
  <c r="N1122" i="13"/>
  <c r="N1278" i="13"/>
  <c r="N497" i="13"/>
  <c r="N328" i="13"/>
  <c r="N1112" i="13"/>
  <c r="N1268" i="13"/>
  <c r="N487" i="13"/>
  <c r="N1059" i="13"/>
  <c r="N1215" i="13"/>
  <c r="N275" i="13"/>
  <c r="N434" i="13"/>
  <c r="N1323" i="13"/>
  <c r="N383" i="13"/>
  <c r="N1167" i="13"/>
  <c r="N542" i="13"/>
  <c r="N364" i="13"/>
  <c r="N1304" i="13"/>
  <c r="N1148" i="13"/>
  <c r="N523" i="13"/>
  <c r="N345" i="13"/>
  <c r="N1285" i="13"/>
  <c r="N1129" i="13"/>
  <c r="N504" i="13"/>
  <c r="N323" i="13"/>
  <c r="N1107" i="13"/>
  <c r="N1263" i="13"/>
  <c r="N482" i="13"/>
  <c r="L80" i="13"/>
  <c r="L1400" i="13"/>
  <c r="N375" i="13"/>
  <c r="N1159" i="13"/>
  <c r="N1315" i="13"/>
  <c r="N534" i="13"/>
  <c r="N1090" i="13"/>
  <c r="N306" i="13"/>
  <c r="N1246" i="13"/>
  <c r="N465" i="13"/>
  <c r="N384" i="13"/>
  <c r="N1168" i="13"/>
  <c r="N1324" i="13"/>
  <c r="N543" i="13"/>
  <c r="N390" i="13"/>
  <c r="N1330" i="13"/>
  <c r="N1174" i="13"/>
  <c r="N549" i="13"/>
  <c r="N355" i="13"/>
  <c r="N1139" i="13"/>
  <c r="N1295" i="13"/>
  <c r="N514" i="13"/>
  <c r="N1102" i="13"/>
  <c r="N1258" i="13"/>
  <c r="N318" i="13"/>
  <c r="N477" i="13"/>
  <c r="N1327" i="13"/>
  <c r="N1171" i="13"/>
  <c r="N387" i="13"/>
  <c r="N546" i="13"/>
  <c r="N1293" i="13"/>
  <c r="N353" i="13"/>
  <c r="N1137" i="13"/>
  <c r="N512" i="13"/>
  <c r="N315" i="13"/>
  <c r="N1255" i="13"/>
  <c r="N1099" i="13"/>
  <c r="N474" i="13"/>
  <c r="N394" i="13"/>
  <c r="N1178" i="13"/>
  <c r="N1334" i="13"/>
  <c r="N553" i="13"/>
  <c r="N360" i="13"/>
  <c r="N1300" i="13"/>
  <c r="N1144" i="13"/>
  <c r="N519" i="13"/>
  <c r="N324" i="13"/>
  <c r="N1108" i="13"/>
  <c r="N1264" i="13"/>
  <c r="N483" i="13"/>
  <c r="N1220" i="13"/>
  <c r="N280" i="13"/>
  <c r="N1064" i="13"/>
  <c r="N439" i="13"/>
  <c r="N1322" i="13"/>
  <c r="N382" i="13"/>
  <c r="N1166" i="13"/>
  <c r="N541" i="13"/>
  <c r="N1141" i="13"/>
  <c r="N1297" i="13"/>
  <c r="N357" i="13"/>
  <c r="N516" i="13"/>
  <c r="N1114" i="13"/>
  <c r="N1270" i="13"/>
  <c r="N330" i="13"/>
  <c r="N489" i="13"/>
  <c r="N1089" i="13"/>
  <c r="N305" i="13"/>
  <c r="N1245" i="13"/>
  <c r="N464" i="13"/>
  <c r="N397" i="13"/>
  <c r="N1181" i="13"/>
  <c r="N1337" i="13"/>
  <c r="N556" i="13"/>
  <c r="N378" i="13"/>
  <c r="N1162" i="13"/>
  <c r="N1318" i="13"/>
  <c r="N537" i="13"/>
  <c r="N359" i="13"/>
  <c r="N1143" i="13"/>
  <c r="N1299" i="13"/>
  <c r="N518" i="13"/>
  <c r="N1280" i="13"/>
  <c r="N340" i="13"/>
  <c r="N1124" i="13"/>
  <c r="N499" i="13"/>
  <c r="N317" i="13"/>
  <c r="N1101" i="13"/>
  <c r="N1257" i="13"/>
  <c r="N476" i="13"/>
  <c r="N341" i="13"/>
  <c r="N1281" i="13"/>
  <c r="N1125" i="13"/>
  <c r="N500" i="13"/>
  <c r="N1331" i="13"/>
  <c r="N391" i="13"/>
  <c r="N1175" i="13"/>
  <c r="N550" i="13"/>
  <c r="N1288" i="13"/>
  <c r="N1132" i="13"/>
  <c r="N348" i="13"/>
  <c r="N507" i="13"/>
  <c r="N381" i="13"/>
  <c r="N1165" i="13"/>
  <c r="N1321" i="13"/>
  <c r="N540" i="13"/>
  <c r="N1131" i="13"/>
  <c r="N347" i="13"/>
  <c r="N1287" i="13"/>
  <c r="N506" i="13"/>
  <c r="N284" i="13"/>
  <c r="N1224" i="13"/>
  <c r="N1068" i="13"/>
  <c r="N443" i="13"/>
  <c r="N379" i="13"/>
  <c r="N1319" i="13"/>
  <c r="N1163" i="13"/>
  <c r="N538" i="13"/>
  <c r="N346" i="13"/>
  <c r="N1130" i="13"/>
  <c r="N1286" i="13"/>
  <c r="N505" i="13"/>
  <c r="N308" i="13"/>
  <c r="N1092" i="13"/>
  <c r="N1248" i="13"/>
  <c r="N467" i="13"/>
  <c r="N1169" i="13"/>
  <c r="N1325" i="13"/>
  <c r="N385" i="13"/>
  <c r="N544" i="13"/>
  <c r="N352" i="13"/>
  <c r="N1136" i="13"/>
  <c r="N1292" i="13"/>
  <c r="N511" i="13"/>
  <c r="N312" i="13"/>
  <c r="N1096" i="13"/>
  <c r="N1252" i="13"/>
  <c r="N471" i="13"/>
  <c r="N274" i="13"/>
  <c r="N129" i="13"/>
  <c r="N80" i="13"/>
  <c r="N1214" i="13"/>
  <c r="N1058" i="13"/>
  <c r="N433" i="13"/>
  <c r="N376" i="13"/>
  <c r="N1160" i="13"/>
  <c r="N1316" i="13"/>
  <c r="N535" i="13"/>
  <c r="N351" i="13"/>
  <c r="N1291" i="13"/>
  <c r="N1135" i="13"/>
  <c r="N510" i="13"/>
  <c r="N1105" i="13"/>
  <c r="N321" i="13"/>
  <c r="N1261" i="13"/>
  <c r="N480" i="13"/>
  <c r="N1067" i="13"/>
  <c r="N283" i="13"/>
  <c r="N1223" i="13"/>
  <c r="N442" i="13"/>
  <c r="N1177" i="13"/>
  <c r="N1333" i="13"/>
  <c r="N393" i="13"/>
  <c r="N552" i="13"/>
  <c r="N1313" i="13"/>
  <c r="N1157" i="13"/>
  <c r="N373" i="13"/>
  <c r="N532" i="13"/>
  <c r="N1138" i="13"/>
  <c r="N1294" i="13"/>
  <c r="N354" i="13"/>
  <c r="N513" i="13"/>
  <c r="N1275" i="13"/>
  <c r="N335" i="13"/>
  <c r="N1119" i="13"/>
  <c r="N494" i="13"/>
  <c r="N1095" i="13"/>
  <c r="N311" i="13"/>
  <c r="N1251" i="13"/>
  <c r="N470" i="13"/>
  <c r="M1274" i="13"/>
  <c r="M1118" i="13"/>
  <c r="M493" i="13"/>
  <c r="M334" i="13"/>
  <c r="J1186" i="13"/>
  <c r="N1298" i="13"/>
  <c r="N358" i="13"/>
  <c r="N1142" i="13"/>
  <c r="N517" i="13"/>
  <c r="N1150" i="13"/>
  <c r="N366" i="13"/>
  <c r="N1306" i="13"/>
  <c r="N525" i="13"/>
  <c r="N320" i="13"/>
  <c r="N1260" i="13"/>
  <c r="N1104" i="13"/>
  <c r="N479" i="13"/>
  <c r="N334" i="13"/>
  <c r="N1274" i="13"/>
  <c r="N1118" i="13"/>
  <c r="N493" i="13"/>
  <c r="N1312" i="13"/>
  <c r="N372" i="13"/>
  <c r="N1156" i="13"/>
  <c r="N531" i="13"/>
  <c r="N1279" i="13"/>
  <c r="N339" i="13"/>
  <c r="N1123" i="13"/>
  <c r="N498" i="13"/>
  <c r="N277" i="13"/>
  <c r="N1217" i="13"/>
  <c r="N1061" i="13"/>
  <c r="N436" i="13"/>
  <c r="N371" i="13"/>
  <c r="N1155" i="13"/>
  <c r="N1311" i="13"/>
  <c r="N530" i="13"/>
  <c r="N336" i="13"/>
  <c r="N1276" i="13"/>
  <c r="N1120" i="13"/>
  <c r="N495" i="13"/>
  <c r="N282" i="13"/>
  <c r="N1222" i="13"/>
  <c r="N1066" i="13"/>
  <c r="N441" i="13"/>
  <c r="N245" i="13"/>
  <c r="N81" i="13"/>
  <c r="N1317" i="13"/>
  <c r="N377" i="13"/>
  <c r="N1161" i="13"/>
  <c r="N536" i="13"/>
  <c r="N342" i="13"/>
  <c r="N1126" i="13"/>
  <c r="N1282" i="13"/>
  <c r="N501" i="13"/>
  <c r="N1093" i="13"/>
  <c r="N1249" i="13"/>
  <c r="N309" i="13"/>
  <c r="N468" i="13"/>
  <c r="N1179" i="13"/>
  <c r="N395" i="13"/>
  <c r="N1335" i="13"/>
  <c r="N554" i="13"/>
  <c r="N370" i="13"/>
  <c r="N1310" i="13"/>
  <c r="N1154" i="13"/>
  <c r="N529" i="13"/>
  <c r="N1284" i="13"/>
  <c r="N344" i="13"/>
  <c r="N1128" i="13"/>
  <c r="N503" i="13"/>
  <c r="N314" i="13"/>
  <c r="N1254" i="13"/>
  <c r="N1098" i="13"/>
  <c r="N473" i="13"/>
  <c r="N279" i="13"/>
  <c r="N1063" i="13"/>
  <c r="N1219" i="13"/>
  <c r="N438" i="13"/>
  <c r="N388" i="13"/>
  <c r="N1328" i="13"/>
  <c r="N1172" i="13"/>
  <c r="N547" i="13"/>
  <c r="N1153" i="13"/>
  <c r="N1309" i="13"/>
  <c r="N369" i="13"/>
  <c r="N528" i="13"/>
  <c r="N350" i="13"/>
  <c r="N1134" i="13"/>
  <c r="N1290" i="13"/>
  <c r="N509" i="13"/>
  <c r="N329" i="13"/>
  <c r="N1113" i="13"/>
  <c r="N1269" i="13"/>
  <c r="N488" i="13"/>
  <c r="M1112" i="13"/>
  <c r="M1268" i="13"/>
  <c r="M328" i="13"/>
  <c r="M487" i="13"/>
  <c r="J561" i="13"/>
  <c r="J402" i="13"/>
  <c r="J1371" i="13"/>
  <c r="I1420" i="13"/>
  <c r="I1441" i="13"/>
  <c r="D30" i="18"/>
  <c r="J871" i="13"/>
  <c r="K680" i="13"/>
  <c r="K837" i="13"/>
  <c r="K993" i="13"/>
  <c r="K558" i="13"/>
  <c r="K859" i="13"/>
  <c r="K1015" i="13"/>
  <c r="K702" i="13"/>
  <c r="K950" i="13"/>
  <c r="K637" i="13"/>
  <c r="K794" i="13"/>
  <c r="K829" i="13"/>
  <c r="K985" i="13"/>
  <c r="K672" i="13"/>
  <c r="K691" i="13"/>
  <c r="K848" i="13"/>
  <c r="K1004" i="13"/>
  <c r="K869" i="13"/>
  <c r="K1025" i="13"/>
  <c r="K712" i="13"/>
  <c r="K641" i="13"/>
  <c r="K798" i="13"/>
  <c r="K954" i="13"/>
  <c r="K841" i="13"/>
  <c r="K997" i="13"/>
  <c r="K684" i="13"/>
  <c r="K780" i="13"/>
  <c r="K936" i="13"/>
  <c r="K623" i="13"/>
  <c r="K831" i="13"/>
  <c r="K987" i="13"/>
  <c r="K674" i="13"/>
  <c r="K830" i="13"/>
  <c r="K986" i="13"/>
  <c r="K673" i="13"/>
  <c r="K964" i="13"/>
  <c r="K651" i="13"/>
  <c r="K808" i="13"/>
  <c r="K968" i="13"/>
  <c r="K812" i="13"/>
  <c r="K655" i="13"/>
  <c r="K804" i="13"/>
  <c r="K647" i="13"/>
  <c r="K960" i="13"/>
  <c r="K851" i="13"/>
  <c r="K1007" i="13"/>
  <c r="K694" i="13"/>
  <c r="K755" i="13"/>
  <c r="K598" i="13"/>
  <c r="K911" i="13"/>
  <c r="K946" i="13"/>
  <c r="K790" i="13"/>
  <c r="K633" i="13"/>
  <c r="K940" i="13"/>
  <c r="K784" i="13"/>
  <c r="K627" i="13"/>
  <c r="K912" i="13"/>
  <c r="K599" i="13"/>
  <c r="K756" i="13"/>
  <c r="K786" i="13"/>
  <c r="K629" i="13"/>
  <c r="K942" i="13"/>
  <c r="K446" i="13"/>
  <c r="K686" i="13"/>
  <c r="K843" i="13"/>
  <c r="K999" i="13"/>
  <c r="K868" i="13"/>
  <c r="K711" i="13"/>
  <c r="K1024" i="13"/>
  <c r="K692" i="13"/>
  <c r="K849" i="13"/>
  <c r="K1005" i="13"/>
  <c r="K1339" i="13"/>
  <c r="K1011" i="13"/>
  <c r="K855" i="13"/>
  <c r="K698" i="13"/>
  <c r="K667" i="13"/>
  <c r="K980" i="13"/>
  <c r="K824" i="13"/>
  <c r="K850" i="13"/>
  <c r="K1006" i="13"/>
  <c r="K693" i="13"/>
  <c r="K751" i="13"/>
  <c r="K907" i="13"/>
  <c r="K594" i="13"/>
  <c r="K644" i="13"/>
  <c r="K957" i="13"/>
  <c r="K801" i="13"/>
  <c r="K998" i="13"/>
  <c r="K685" i="13"/>
  <c r="K842" i="13"/>
  <c r="K825" i="13"/>
  <c r="K668" i="13"/>
  <c r="K981" i="13"/>
  <c r="K690" i="13"/>
  <c r="K1003" i="13"/>
  <c r="K847" i="13"/>
  <c r="K665" i="13"/>
  <c r="K978" i="13"/>
  <c r="K822" i="13"/>
  <c r="K631" i="13"/>
  <c r="K944" i="13"/>
  <c r="K788" i="13"/>
  <c r="K747" i="13"/>
  <c r="K903" i="13"/>
  <c r="K590" i="13"/>
  <c r="K750" i="13"/>
  <c r="K906" i="13"/>
  <c r="K593" i="13"/>
  <c r="K991" i="13"/>
  <c r="K835" i="13"/>
  <c r="K678" i="13"/>
  <c r="K643" i="13"/>
  <c r="K800" i="13"/>
  <c r="K956" i="13"/>
  <c r="K687" i="13"/>
  <c r="K844" i="13"/>
  <c r="K1000" i="13"/>
  <c r="K793" i="13"/>
  <c r="K636" i="13"/>
  <c r="K949" i="13"/>
  <c r="K979" i="13"/>
  <c r="K823" i="13"/>
  <c r="K666" i="13"/>
  <c r="K679" i="13"/>
  <c r="K992" i="13"/>
  <c r="K836" i="13"/>
  <c r="K669" i="13"/>
  <c r="K982" i="13"/>
  <c r="K826" i="13"/>
  <c r="K902" i="13"/>
  <c r="K589" i="13"/>
  <c r="K746" i="13"/>
  <c r="K287" i="13"/>
  <c r="K1227" i="13"/>
  <c r="K708" i="13"/>
  <c r="K1021" i="13"/>
  <c r="K865" i="13"/>
  <c r="K948" i="13"/>
  <c r="K792" i="13"/>
  <c r="K635" i="13"/>
  <c r="K811" i="13"/>
  <c r="K654" i="13"/>
  <c r="K967" i="13"/>
  <c r="K799" i="13"/>
  <c r="K955" i="13"/>
  <c r="K642" i="13"/>
  <c r="K970" i="13"/>
  <c r="K657" i="13"/>
  <c r="K814" i="13"/>
  <c r="K757" i="13"/>
  <c r="K913" i="13"/>
  <c r="K600" i="13"/>
  <c r="K974" i="13"/>
  <c r="K818" i="13"/>
  <c r="K661" i="13"/>
  <c r="K827" i="13"/>
  <c r="K983" i="13"/>
  <c r="K670" i="13"/>
  <c r="K1183" i="13"/>
  <c r="K989" i="13"/>
  <c r="K676" i="13"/>
  <c r="K833" i="13"/>
  <c r="K862" i="13"/>
  <c r="K705" i="13"/>
  <c r="K1018" i="13"/>
  <c r="K682" i="13"/>
  <c r="K839" i="13"/>
  <c r="K995" i="13"/>
  <c r="K781" i="13"/>
  <c r="K937" i="13"/>
  <c r="K624" i="13"/>
  <c r="K591" i="13"/>
  <c r="K904" i="13"/>
  <c r="K748" i="13"/>
  <c r="K945" i="13"/>
  <c r="K789" i="13"/>
  <c r="K632" i="13"/>
  <c r="K976" i="13"/>
  <c r="K663" i="13"/>
  <c r="K820" i="13"/>
  <c r="K853" i="13"/>
  <c r="K1009" i="13"/>
  <c r="K696" i="13"/>
  <c r="K819" i="13"/>
  <c r="K662" i="13"/>
  <c r="K975" i="13"/>
  <c r="K1001" i="13"/>
  <c r="K688" i="13"/>
  <c r="K845" i="13"/>
  <c r="K787" i="13"/>
  <c r="K943" i="13"/>
  <c r="K630" i="13"/>
  <c r="K952" i="13"/>
  <c r="K796" i="13"/>
  <c r="K639" i="13"/>
  <c r="K856" i="13"/>
  <c r="K1012" i="13"/>
  <c r="K699" i="13"/>
  <c r="K866" i="13"/>
  <c r="K1022" i="13"/>
  <c r="K709" i="13"/>
  <c r="K1071" i="13"/>
  <c r="K1017" i="13"/>
  <c r="K704" i="13"/>
  <c r="K861" i="13"/>
  <c r="K832" i="13"/>
  <c r="K988" i="13"/>
  <c r="K675" i="13"/>
  <c r="K966" i="13"/>
  <c r="K653" i="13"/>
  <c r="K810" i="13"/>
  <c r="K645" i="13"/>
  <c r="K802" i="13"/>
  <c r="K958" i="13"/>
  <c r="K777" i="13"/>
  <c r="K620" i="13"/>
  <c r="K933" i="13"/>
  <c r="K399" i="13"/>
  <c r="K962" i="13"/>
  <c r="K806" i="13"/>
  <c r="K649" i="13"/>
  <c r="K1023" i="13"/>
  <c r="K710" i="13"/>
  <c r="K867" i="13"/>
  <c r="K934" i="13"/>
  <c r="K778" i="13"/>
  <c r="K621" i="13"/>
  <c r="K595" i="13"/>
  <c r="K752" i="13"/>
  <c r="K908" i="13"/>
  <c r="K597" i="13"/>
  <c r="K910" i="13"/>
  <c r="K754" i="13"/>
  <c r="K860" i="13"/>
  <c r="K1016" i="13"/>
  <c r="K703" i="13"/>
  <c r="K596" i="13"/>
  <c r="K909" i="13"/>
  <c r="K753" i="13"/>
  <c r="K951" i="13"/>
  <c r="K795" i="13"/>
  <c r="K638" i="13"/>
  <c r="K659" i="13"/>
  <c r="K972" i="13"/>
  <c r="K816" i="13"/>
  <c r="K697" i="13"/>
  <c r="K854" i="13"/>
  <c r="K1010" i="13"/>
  <c r="K700" i="13"/>
  <c r="K857" i="13"/>
  <c r="K1013" i="13"/>
  <c r="K706" i="13"/>
  <c r="K1019" i="13"/>
  <c r="K863" i="13"/>
  <c r="K961" i="13"/>
  <c r="K648" i="13"/>
  <c r="K805" i="13"/>
  <c r="K660" i="13"/>
  <c r="K973" i="13"/>
  <c r="K817" i="13"/>
  <c r="K994" i="13"/>
  <c r="K681" i="13"/>
  <c r="K838" i="13"/>
  <c r="K1400" i="13"/>
  <c r="K77" i="13"/>
  <c r="K905" i="13"/>
  <c r="K749" i="13"/>
  <c r="K592" i="13"/>
  <c r="K939" i="13"/>
  <c r="K626" i="13"/>
  <c r="K783" i="13"/>
  <c r="K650" i="13"/>
  <c r="K807" i="13"/>
  <c r="K963" i="13"/>
  <c r="K969" i="13"/>
  <c r="K656" i="13"/>
  <c r="K813" i="13"/>
  <c r="J714" i="13"/>
  <c r="I874" i="13"/>
  <c r="J1027" i="13"/>
  <c r="I1030" i="13"/>
  <c r="F89" i="34"/>
  <c r="C34" i="18"/>
  <c r="I717" i="13"/>
  <c r="G89" i="34"/>
  <c r="D34" i="18"/>
  <c r="H1030" i="13"/>
  <c r="M1248" i="13"/>
  <c r="M308" i="13"/>
  <c r="M467" i="13"/>
  <c r="M1092" i="13"/>
  <c r="M1153" i="13"/>
  <c r="M528" i="13"/>
  <c r="M369" i="13"/>
  <c r="M1309" i="13"/>
  <c r="M1323" i="13"/>
  <c r="M542" i="13"/>
  <c r="M383" i="13"/>
  <c r="M1167" i="13"/>
  <c r="M379" i="13"/>
  <c r="M1319" i="13"/>
  <c r="M1163" i="13"/>
  <c r="M538" i="13"/>
  <c r="M357" i="13"/>
  <c r="M1297" i="13"/>
  <c r="M1141" i="13"/>
  <c r="M516" i="13"/>
  <c r="M336" i="13"/>
  <c r="M495" i="13"/>
  <c r="M1120" i="13"/>
  <c r="M1276" i="13"/>
  <c r="M465" i="13"/>
  <c r="M306" i="13"/>
  <c r="M1246" i="13"/>
  <c r="M1090" i="13"/>
  <c r="M1136" i="13"/>
  <c r="M1292" i="13"/>
  <c r="M511" i="13"/>
  <c r="M352" i="13"/>
  <c r="L1022" i="13"/>
  <c r="L709" i="13"/>
  <c r="L866" i="13"/>
  <c r="L698" i="13"/>
  <c r="L1011" i="13"/>
  <c r="L855" i="13"/>
  <c r="L676" i="13"/>
  <c r="L989" i="13"/>
  <c r="L833" i="13"/>
  <c r="L1227" i="13"/>
  <c r="L907" i="13"/>
  <c r="L594" i="13"/>
  <c r="L751" i="13"/>
  <c r="L1183" i="13"/>
  <c r="L696" i="13"/>
  <c r="L1009" i="13"/>
  <c r="L853" i="13"/>
  <c r="L702" i="13"/>
  <c r="L1015" i="13"/>
  <c r="L859" i="13"/>
  <c r="L867" i="13"/>
  <c r="L1023" i="13"/>
  <c r="L710" i="13"/>
  <c r="L937" i="13"/>
  <c r="L781" i="13"/>
  <c r="L624" i="13"/>
  <c r="L654" i="13"/>
  <c r="L967" i="13"/>
  <c r="L811" i="13"/>
  <c r="M1156" i="13"/>
  <c r="M372" i="13"/>
  <c r="M1312" i="13"/>
  <c r="M531" i="13"/>
  <c r="M485" i="13"/>
  <c r="M1266" i="13"/>
  <c r="M326" i="13"/>
  <c r="M1110" i="13"/>
  <c r="M355" i="13"/>
  <c r="M1295" i="13"/>
  <c r="M1139" i="13"/>
  <c r="M514" i="13"/>
  <c r="M1059" i="13"/>
  <c r="M275" i="13"/>
  <c r="M1215" i="13"/>
  <c r="M434" i="13"/>
  <c r="M1161" i="13"/>
  <c r="M1317" i="13"/>
  <c r="M377" i="13"/>
  <c r="M536" i="13"/>
  <c r="M1294" i="13"/>
  <c r="M513" i="13"/>
  <c r="M1138" i="13"/>
  <c r="M354" i="13"/>
  <c r="M390" i="13"/>
  <c r="M1174" i="13"/>
  <c r="M549" i="13"/>
  <c r="M1330" i="13"/>
  <c r="M333" i="13"/>
  <c r="M492" i="13"/>
  <c r="M1273" i="13"/>
  <c r="M1117" i="13"/>
  <c r="M323" i="13"/>
  <c r="M482" i="13"/>
  <c r="M1107" i="13"/>
  <c r="M1263" i="13"/>
  <c r="M1066" i="13"/>
  <c r="M282" i="13"/>
  <c r="M1222" i="13"/>
  <c r="M441" i="13"/>
  <c r="L913" i="13"/>
  <c r="L757" i="13"/>
  <c r="L600" i="13"/>
  <c r="L1016" i="13"/>
  <c r="L703" i="13"/>
  <c r="L860" i="13"/>
  <c r="L796" i="13"/>
  <c r="L952" i="13"/>
  <c r="L639" i="13"/>
  <c r="L678" i="13"/>
  <c r="L991" i="13"/>
  <c r="L835" i="13"/>
  <c r="L988" i="13"/>
  <c r="L832" i="13"/>
  <c r="L675" i="13"/>
  <c r="L1013" i="13"/>
  <c r="L700" i="13"/>
  <c r="L857" i="13"/>
  <c r="L1005" i="13"/>
  <c r="L849" i="13"/>
  <c r="L692" i="13"/>
  <c r="L591" i="13"/>
  <c r="L748" i="13"/>
  <c r="L904" i="13"/>
  <c r="L446" i="13"/>
  <c r="L985" i="13"/>
  <c r="L829" i="13"/>
  <c r="L672" i="13"/>
  <c r="L623" i="13"/>
  <c r="L936" i="13"/>
  <c r="L780" i="13"/>
  <c r="L777" i="13"/>
  <c r="L620" i="13"/>
  <c r="L933" i="13"/>
  <c r="L399" i="13"/>
  <c r="L697" i="13"/>
  <c r="L854" i="13"/>
  <c r="L1010" i="13"/>
  <c r="L657" i="13"/>
  <c r="L970" i="13"/>
  <c r="L814" i="13"/>
  <c r="L813" i="13"/>
  <c r="L969" i="13"/>
  <c r="L656" i="13"/>
  <c r="L850" i="13"/>
  <c r="L1006" i="13"/>
  <c r="L693" i="13"/>
  <c r="L995" i="13"/>
  <c r="L682" i="13"/>
  <c r="L839" i="13"/>
  <c r="L975" i="13"/>
  <c r="L662" i="13"/>
  <c r="L819" i="13"/>
  <c r="M395" i="13"/>
  <c r="M1335" i="13"/>
  <c r="M554" i="13"/>
  <c r="M1179" i="13"/>
  <c r="M501" i="13"/>
  <c r="M1126" i="13"/>
  <c r="M1282" i="13"/>
  <c r="M342" i="13"/>
  <c r="M473" i="13"/>
  <c r="M1254" i="13"/>
  <c r="M314" i="13"/>
  <c r="M1098" i="13"/>
  <c r="M274" i="13"/>
  <c r="M1214" i="13"/>
  <c r="M1058" i="13"/>
  <c r="M433" i="13"/>
  <c r="M129" i="13"/>
  <c r="M80" i="13"/>
  <c r="M480" i="13"/>
  <c r="M1261" i="13"/>
  <c r="M1105" i="13"/>
  <c r="M321" i="13"/>
  <c r="M552" i="13"/>
  <c r="M1177" i="13"/>
  <c r="M393" i="13"/>
  <c r="M1333" i="13"/>
  <c r="M439" i="13"/>
  <c r="M280" i="13"/>
  <c r="M1064" i="13"/>
  <c r="M1220" i="13"/>
  <c r="M1104" i="13"/>
  <c r="M479" i="13"/>
  <c r="M320" i="13"/>
  <c r="M1260" i="13"/>
  <c r="M327" i="13"/>
  <c r="M1111" i="13"/>
  <c r="M1267" i="13"/>
  <c r="M486" i="13"/>
  <c r="M1068" i="13"/>
  <c r="M1224" i="13"/>
  <c r="M443" i="13"/>
  <c r="M284" i="13"/>
  <c r="M340" i="13"/>
  <c r="M1124" i="13"/>
  <c r="M499" i="13"/>
  <c r="M1280" i="13"/>
  <c r="M1166" i="13"/>
  <c r="M382" i="13"/>
  <c r="M541" i="13"/>
  <c r="M1322" i="13"/>
  <c r="M329" i="13"/>
  <c r="M488" i="13"/>
  <c r="M1113" i="13"/>
  <c r="M1269" i="13"/>
  <c r="M1178" i="13"/>
  <c r="M1334" i="13"/>
  <c r="M553" i="13"/>
  <c r="M394" i="13"/>
  <c r="M1305" i="13"/>
  <c r="M524" i="13"/>
  <c r="M1149" i="13"/>
  <c r="M365" i="13"/>
  <c r="M1245" i="13"/>
  <c r="M464" i="13"/>
  <c r="M305" i="13"/>
  <c r="M1089" i="13"/>
  <c r="M245" i="13"/>
  <c r="M81" i="13"/>
  <c r="M332" i="13"/>
  <c r="M491" i="13"/>
  <c r="M1272" i="13"/>
  <c r="M1116" i="13"/>
  <c r="M509" i="13"/>
  <c r="M1290" i="13"/>
  <c r="M350" i="13"/>
  <c r="M1134" i="13"/>
  <c r="M489" i="13"/>
  <c r="M1114" i="13"/>
  <c r="M1270" i="13"/>
  <c r="M330" i="13"/>
  <c r="M543" i="13"/>
  <c r="M1168" i="13"/>
  <c r="M1324" i="13"/>
  <c r="M384" i="13"/>
  <c r="M1218" i="13"/>
  <c r="M437" i="13"/>
  <c r="M278" i="13"/>
  <c r="M1062" i="13"/>
  <c r="M1223" i="13"/>
  <c r="M283" i="13"/>
  <c r="M1067" i="13"/>
  <c r="M442" i="13"/>
  <c r="L597" i="13"/>
  <c r="L910" i="13"/>
  <c r="L754" i="13"/>
  <c r="L863" i="13"/>
  <c r="L706" i="13"/>
  <c r="L1019" i="13"/>
  <c r="L848" i="13"/>
  <c r="L691" i="13"/>
  <c r="L1004" i="13"/>
  <c r="L650" i="13"/>
  <c r="L963" i="13"/>
  <c r="L807" i="13"/>
  <c r="L621" i="13"/>
  <c r="L778" i="13"/>
  <c r="L934" i="13"/>
  <c r="L957" i="13"/>
  <c r="L644" i="13"/>
  <c r="L801" i="13"/>
  <c r="L805" i="13"/>
  <c r="L648" i="13"/>
  <c r="L961" i="13"/>
  <c r="L642" i="13"/>
  <c r="L799" i="13"/>
  <c r="L955" i="13"/>
  <c r="L847" i="13"/>
  <c r="L690" i="13"/>
  <c r="L1003" i="13"/>
  <c r="L635" i="13"/>
  <c r="L792" i="13"/>
  <c r="L948" i="13"/>
  <c r="L668" i="13"/>
  <c r="L825" i="13"/>
  <c r="L981" i="13"/>
  <c r="L908" i="13"/>
  <c r="L595" i="13"/>
  <c r="L752" i="13"/>
  <c r="L827" i="13"/>
  <c r="L670" i="13"/>
  <c r="L983" i="13"/>
  <c r="L790" i="13"/>
  <c r="L633" i="13"/>
  <c r="L946" i="13"/>
  <c r="L943" i="13"/>
  <c r="L787" i="13"/>
  <c r="L630" i="13"/>
  <c r="L851" i="13"/>
  <c r="L694" i="13"/>
  <c r="L1007" i="13"/>
  <c r="L1001" i="13"/>
  <c r="L688" i="13"/>
  <c r="L845" i="13"/>
  <c r="L978" i="13"/>
  <c r="L665" i="13"/>
  <c r="L822" i="13"/>
  <c r="L802" i="13"/>
  <c r="L645" i="13"/>
  <c r="L958" i="13"/>
  <c r="L992" i="13"/>
  <c r="L679" i="13"/>
  <c r="L836" i="13"/>
  <c r="M1123" i="13"/>
  <c r="M498" i="13"/>
  <c r="M1279" i="13"/>
  <c r="M339" i="13"/>
  <c r="M530" i="13"/>
  <c r="M1311" i="13"/>
  <c r="M371" i="13"/>
  <c r="M1155" i="13"/>
  <c r="M1264" i="13"/>
  <c r="M483" i="13"/>
  <c r="M324" i="13"/>
  <c r="M1108" i="13"/>
  <c r="M370" i="13"/>
  <c r="M1310" i="13"/>
  <c r="M1154" i="13"/>
  <c r="M529" i="13"/>
  <c r="M367" i="13"/>
  <c r="M1151" i="13"/>
  <c r="M526" i="13"/>
  <c r="M1307" i="13"/>
  <c r="M1128" i="13"/>
  <c r="M503" i="13"/>
  <c r="M1284" i="13"/>
  <c r="M344" i="13"/>
  <c r="M1101" i="13"/>
  <c r="M317" i="13"/>
  <c r="M476" i="13"/>
  <c r="M1257" i="13"/>
  <c r="M285" i="13"/>
  <c r="M444" i="13"/>
  <c r="M1225" i="13"/>
  <c r="M1069" i="13"/>
  <c r="M1281" i="13"/>
  <c r="M341" i="13"/>
  <c r="M1125" i="13"/>
  <c r="M500" i="13"/>
  <c r="M364" i="13"/>
  <c r="M1148" i="13"/>
  <c r="M523" i="13"/>
  <c r="M1304" i="13"/>
  <c r="M1325" i="13"/>
  <c r="M544" i="13"/>
  <c r="M1169" i="13"/>
  <c r="M385" i="13"/>
  <c r="M397" i="13"/>
  <c r="M1181" i="13"/>
  <c r="M556" i="13"/>
  <c r="M1337" i="13"/>
  <c r="L954" i="13"/>
  <c r="L798" i="13"/>
  <c r="L641" i="13"/>
  <c r="L806" i="13"/>
  <c r="L962" i="13"/>
  <c r="L649" i="13"/>
  <c r="L911" i="13"/>
  <c r="L598" i="13"/>
  <c r="L755" i="13"/>
  <c r="L789" i="13"/>
  <c r="L632" i="13"/>
  <c r="L945" i="13"/>
  <c r="L599" i="13"/>
  <c r="L756" i="13"/>
  <c r="L912" i="13"/>
  <c r="L818" i="13"/>
  <c r="L661" i="13"/>
  <c r="L974" i="13"/>
  <c r="L960" i="13"/>
  <c r="L804" i="13"/>
  <c r="L647" i="13"/>
  <c r="L1071" i="13"/>
  <c r="L1025" i="13"/>
  <c r="L712" i="13"/>
  <c r="L869" i="13"/>
  <c r="L593" i="13"/>
  <c r="L906" i="13"/>
  <c r="L750" i="13"/>
  <c r="L651" i="13"/>
  <c r="L808" i="13"/>
  <c r="L964" i="13"/>
  <c r="L669" i="13"/>
  <c r="L826" i="13"/>
  <c r="L982" i="13"/>
  <c r="L685" i="13"/>
  <c r="L842" i="13"/>
  <c r="L998" i="13"/>
  <c r="L1000" i="13"/>
  <c r="L844" i="13"/>
  <c r="L687" i="13"/>
  <c r="L980" i="13"/>
  <c r="L667" i="13"/>
  <c r="L824" i="13"/>
  <c r="L999" i="13"/>
  <c r="L686" i="13"/>
  <c r="L843" i="13"/>
  <c r="M517" i="13"/>
  <c r="M358" i="13"/>
  <c r="M1298" i="13"/>
  <c r="M1142" i="13"/>
  <c r="M1065" i="13"/>
  <c r="M1221" i="13"/>
  <c r="M281" i="13"/>
  <c r="M440" i="13"/>
  <c r="M1315" i="13"/>
  <c r="M375" i="13"/>
  <c r="M1159" i="13"/>
  <c r="M534" i="13"/>
  <c r="M535" i="13"/>
  <c r="M1160" i="13"/>
  <c r="M1316" i="13"/>
  <c r="M376" i="13"/>
  <c r="M1251" i="13"/>
  <c r="M470" i="13"/>
  <c r="M1095" i="13"/>
  <c r="M311" i="13"/>
  <c r="M363" i="13"/>
  <c r="M1147" i="13"/>
  <c r="M1303" i="13"/>
  <c r="M522" i="13"/>
  <c r="M1318" i="13"/>
  <c r="M378" i="13"/>
  <c r="M537" i="13"/>
  <c r="M1162" i="13"/>
  <c r="M335" i="13"/>
  <c r="M494" i="13"/>
  <c r="M1275" i="13"/>
  <c r="M1119" i="13"/>
  <c r="M1331" i="13"/>
  <c r="M1175" i="13"/>
  <c r="M391" i="13"/>
  <c r="M550" i="13"/>
  <c r="M1285" i="13"/>
  <c r="M1129" i="13"/>
  <c r="M345" i="13"/>
  <c r="M504" i="13"/>
  <c r="M1144" i="13"/>
  <c r="M1300" i="13"/>
  <c r="M360" i="13"/>
  <c r="M519" i="13"/>
  <c r="L643" i="13"/>
  <c r="L800" i="13"/>
  <c r="L956" i="13"/>
  <c r="L841" i="13"/>
  <c r="L997" i="13"/>
  <c r="L684" i="13"/>
  <c r="L973" i="13"/>
  <c r="L660" i="13"/>
  <c r="L817" i="13"/>
  <c r="L558" i="13"/>
  <c r="M525" i="13"/>
  <c r="M1306" i="13"/>
  <c r="M1150" i="13"/>
  <c r="M366" i="13"/>
  <c r="M388" i="13"/>
  <c r="M1172" i="13"/>
  <c r="M547" i="13"/>
  <c r="M1328" i="13"/>
  <c r="M1293" i="13"/>
  <c r="M353" i="13"/>
  <c r="M512" i="13"/>
  <c r="M1137" i="13"/>
  <c r="M1131" i="13"/>
  <c r="M1287" i="13"/>
  <c r="M506" i="13"/>
  <c r="M347" i="13"/>
  <c r="M309" i="13"/>
  <c r="M468" i="13"/>
  <c r="M1249" i="13"/>
  <c r="M1093" i="13"/>
  <c r="M518" i="13"/>
  <c r="M1299" i="13"/>
  <c r="M1143" i="13"/>
  <c r="M359" i="13"/>
  <c r="M1329" i="13"/>
  <c r="M1173" i="13"/>
  <c r="M389" i="13"/>
  <c r="M548" i="13"/>
  <c r="M532" i="13"/>
  <c r="M1313" i="13"/>
  <c r="M373" i="13"/>
  <c r="M1157" i="13"/>
  <c r="M1219" i="13"/>
  <c r="M438" i="13"/>
  <c r="M279" i="13"/>
  <c r="M1063" i="13"/>
  <c r="M507" i="13"/>
  <c r="M1132" i="13"/>
  <c r="M1288" i="13"/>
  <c r="M348" i="13"/>
  <c r="M277" i="13"/>
  <c r="M1061" i="13"/>
  <c r="M1217" i="13"/>
  <c r="M436" i="13"/>
  <c r="M1278" i="13"/>
  <c r="M497" i="13"/>
  <c r="M338" i="13"/>
  <c r="M1122" i="13"/>
  <c r="M312" i="13"/>
  <c r="M1252" i="13"/>
  <c r="M1096" i="13"/>
  <c r="M471" i="13"/>
  <c r="M396" i="13"/>
  <c r="M555" i="13"/>
  <c r="M1180" i="13"/>
  <c r="M1336" i="13"/>
  <c r="M1060" i="13"/>
  <c r="M1216" i="13"/>
  <c r="M276" i="13"/>
  <c r="M435" i="13"/>
  <c r="M1165" i="13"/>
  <c r="M540" i="13"/>
  <c r="M381" i="13"/>
  <c r="M1321" i="13"/>
  <c r="M1130" i="13"/>
  <c r="M1286" i="13"/>
  <c r="M505" i="13"/>
  <c r="M346" i="13"/>
  <c r="M477" i="13"/>
  <c r="M1102" i="13"/>
  <c r="M1258" i="13"/>
  <c r="M318" i="13"/>
  <c r="M1327" i="13"/>
  <c r="M387" i="13"/>
  <c r="M546" i="13"/>
  <c r="M1171" i="13"/>
  <c r="M1145" i="13"/>
  <c r="M361" i="13"/>
  <c r="M520" i="13"/>
  <c r="M1301" i="13"/>
  <c r="M474" i="13"/>
  <c r="M1099" i="13"/>
  <c r="M315" i="13"/>
  <c r="M1255" i="13"/>
  <c r="M1135" i="13"/>
  <c r="M351" i="13"/>
  <c r="M1291" i="13"/>
  <c r="M510" i="13"/>
  <c r="L837" i="13"/>
  <c r="L993" i="13"/>
  <c r="L680" i="13"/>
  <c r="L784" i="13"/>
  <c r="L940" i="13"/>
  <c r="L627" i="13"/>
  <c r="L749" i="13"/>
  <c r="L905" i="13"/>
  <c r="L592" i="13"/>
  <c r="L753" i="13"/>
  <c r="L909" i="13"/>
  <c r="L596" i="13"/>
  <c r="L994" i="13"/>
  <c r="L681" i="13"/>
  <c r="L838" i="13"/>
  <c r="L903" i="13"/>
  <c r="L590" i="13"/>
  <c r="L747" i="13"/>
  <c r="L653" i="13"/>
  <c r="L966" i="13"/>
  <c r="L810" i="13"/>
  <c r="L976" i="13"/>
  <c r="L820" i="13"/>
  <c r="L663" i="13"/>
  <c r="L629" i="13"/>
  <c r="L786" i="13"/>
  <c r="L942" i="13"/>
  <c r="L868" i="13"/>
  <c r="L1024" i="13"/>
  <c r="L711" i="13"/>
  <c r="L626" i="13"/>
  <c r="L939" i="13"/>
  <c r="L783" i="13"/>
  <c r="L812" i="13"/>
  <c r="L968" i="13"/>
  <c r="L655" i="13"/>
  <c r="L987" i="13"/>
  <c r="L831" i="13"/>
  <c r="L674" i="13"/>
  <c r="L856" i="13"/>
  <c r="L1012" i="13"/>
  <c r="L699" i="13"/>
  <c r="L704" i="13"/>
  <c r="L1017" i="13"/>
  <c r="L861" i="13"/>
  <c r="L902" i="13"/>
  <c r="L589" i="13"/>
  <c r="L746" i="13"/>
  <c r="L287" i="13"/>
  <c r="L1018" i="13"/>
  <c r="L862" i="13"/>
  <c r="L705" i="13"/>
  <c r="L830" i="13"/>
  <c r="L986" i="13"/>
  <c r="L673" i="13"/>
  <c r="L1339" i="13"/>
  <c r="L865" i="13"/>
  <c r="L1021" i="13"/>
  <c r="L708" i="13"/>
  <c r="L816" i="13"/>
  <c r="L972" i="13"/>
  <c r="L659" i="13"/>
  <c r="L979" i="13"/>
  <c r="L823" i="13"/>
  <c r="L666" i="13"/>
  <c r="L949" i="13"/>
  <c r="L793" i="13"/>
  <c r="L636" i="13"/>
  <c r="L795" i="13"/>
  <c r="L638" i="13"/>
  <c r="L951" i="13"/>
  <c r="H874" i="13"/>
  <c r="H717" i="13"/>
  <c r="H1371" i="13"/>
  <c r="L41" i="38"/>
  <c r="K42" i="38"/>
  <c r="J874" i="13"/>
  <c r="M1203" i="13"/>
  <c r="J1030" i="13"/>
  <c r="M900" i="13"/>
  <c r="M587" i="13"/>
  <c r="M744" i="13"/>
  <c r="M743" i="13"/>
  <c r="M899" i="13"/>
  <c r="M586" i="13"/>
  <c r="M794" i="13"/>
  <c r="M950" i="13"/>
  <c r="M637" i="13"/>
  <c r="N574" i="13"/>
  <c r="N887" i="13"/>
  <c r="N731" i="13"/>
  <c r="N732" i="13"/>
  <c r="N888" i="13"/>
  <c r="N575" i="13"/>
  <c r="M738" i="13"/>
  <c r="M894" i="13"/>
  <c r="M581" i="13"/>
  <c r="M569" i="13"/>
  <c r="M726" i="13"/>
  <c r="M882" i="13"/>
  <c r="M567" i="13"/>
  <c r="M724" i="13"/>
  <c r="M880" i="13"/>
  <c r="N1203" i="13"/>
  <c r="K578" i="13"/>
  <c r="M1047" i="13"/>
  <c r="N901" i="13"/>
  <c r="N588" i="13"/>
  <c r="N745" i="13"/>
  <c r="N932" i="13"/>
  <c r="N619" i="13"/>
  <c r="N776" i="13"/>
  <c r="M741" i="13"/>
  <c r="M897" i="13"/>
  <c r="M584" i="13"/>
  <c r="M888" i="13"/>
  <c r="M575" i="13"/>
  <c r="M732" i="13"/>
  <c r="N1047" i="13"/>
  <c r="L578" i="13"/>
  <c r="K735" i="13"/>
  <c r="N726" i="13"/>
  <c r="N569" i="13"/>
  <c r="N882" i="13"/>
  <c r="N744" i="13"/>
  <c r="N900" i="13"/>
  <c r="N587" i="13"/>
  <c r="K891" i="13"/>
  <c r="M422" i="13"/>
  <c r="N573" i="13"/>
  <c r="N730" i="13"/>
  <c r="N886" i="13"/>
  <c r="N740" i="13"/>
  <c r="N896" i="13"/>
  <c r="N583" i="13"/>
  <c r="N570" i="13"/>
  <c r="N883" i="13"/>
  <c r="N727" i="13"/>
  <c r="N881" i="13"/>
  <c r="N725" i="13"/>
  <c r="N568" i="13"/>
  <c r="N944" i="13"/>
  <c r="N788" i="13"/>
  <c r="N631" i="13"/>
  <c r="N263" i="13"/>
  <c r="N566" i="13"/>
  <c r="N879" i="13"/>
  <c r="N723" i="13"/>
  <c r="L891" i="13"/>
  <c r="M583" i="13"/>
  <c r="M740" i="13"/>
  <c r="M896" i="13"/>
  <c r="M887" i="13"/>
  <c r="M731" i="13"/>
  <c r="M574" i="13"/>
  <c r="M742" i="13"/>
  <c r="M898" i="13"/>
  <c r="M585" i="13"/>
  <c r="N738" i="13"/>
  <c r="N581" i="13"/>
  <c r="N894" i="13"/>
  <c r="N585" i="13"/>
  <c r="N898" i="13"/>
  <c r="N742" i="13"/>
  <c r="N782" i="13"/>
  <c r="N938" i="13"/>
  <c r="N625" i="13"/>
  <c r="M588" i="13"/>
  <c r="M745" i="13"/>
  <c r="M901" i="13"/>
  <c r="M573" i="13"/>
  <c r="M730" i="13"/>
  <c r="M886" i="13"/>
  <c r="M932" i="13"/>
  <c r="M776" i="13"/>
  <c r="M619" i="13"/>
  <c r="M631" i="13"/>
  <c r="M788" i="13"/>
  <c r="M944" i="13"/>
  <c r="M883" i="13"/>
  <c r="M727" i="13"/>
  <c r="M570" i="13"/>
  <c r="M263" i="13"/>
  <c r="M566" i="13"/>
  <c r="M723" i="13"/>
  <c r="M879" i="13"/>
  <c r="M582" i="13"/>
  <c r="M895" i="13"/>
  <c r="M739" i="13"/>
  <c r="M625" i="13"/>
  <c r="M938" i="13"/>
  <c r="M782" i="13"/>
  <c r="M881" i="13"/>
  <c r="M568" i="13"/>
  <c r="M725" i="13"/>
  <c r="N584" i="13"/>
  <c r="N897" i="13"/>
  <c r="N741" i="13"/>
  <c r="N567" i="13"/>
  <c r="N880" i="13"/>
  <c r="N724" i="13"/>
  <c r="N743" i="13"/>
  <c r="N899" i="13"/>
  <c r="N586" i="13"/>
  <c r="N895" i="13"/>
  <c r="N739" i="13"/>
  <c r="N582" i="13"/>
  <c r="N422" i="13"/>
  <c r="N950" i="13"/>
  <c r="N637" i="13"/>
  <c r="N794" i="13"/>
  <c r="L735" i="13"/>
  <c r="J717" i="13"/>
  <c r="L77" i="13"/>
  <c r="H71" i="34"/>
  <c r="E8" i="18"/>
  <c r="J1412" i="13"/>
  <c r="H87" i="34"/>
  <c r="N1183" i="13"/>
  <c r="N1339" i="13"/>
  <c r="N558" i="13"/>
  <c r="N399" i="13"/>
  <c r="H85" i="34"/>
  <c r="H75" i="34"/>
  <c r="J1410" i="13"/>
  <c r="J1373" i="13"/>
  <c r="H86" i="34"/>
  <c r="J1411" i="13"/>
  <c r="J1381" i="13"/>
  <c r="H76" i="34"/>
  <c r="N1400" i="13"/>
  <c r="N662" i="13"/>
  <c r="N975" i="13"/>
  <c r="N819" i="13"/>
  <c r="N863" i="13"/>
  <c r="N1019" i="13"/>
  <c r="N706" i="13"/>
  <c r="N674" i="13"/>
  <c r="N987" i="13"/>
  <c r="N831" i="13"/>
  <c r="N712" i="13"/>
  <c r="N1025" i="13"/>
  <c r="N869" i="13"/>
  <c r="N639" i="13"/>
  <c r="N796" i="13"/>
  <c r="N952" i="13"/>
  <c r="N866" i="13"/>
  <c r="N1022" i="13"/>
  <c r="N709" i="13"/>
  <c r="N827" i="13"/>
  <c r="N670" i="13"/>
  <c r="N983" i="13"/>
  <c r="N1012" i="13"/>
  <c r="N856" i="13"/>
  <c r="N699" i="13"/>
  <c r="N659" i="13"/>
  <c r="N816" i="13"/>
  <c r="N972" i="13"/>
  <c r="N692" i="13"/>
  <c r="N849" i="13"/>
  <c r="N1005" i="13"/>
  <c r="N446" i="13"/>
  <c r="N940" i="13"/>
  <c r="N784" i="13"/>
  <c r="N627" i="13"/>
  <c r="N974" i="13"/>
  <c r="N818" i="13"/>
  <c r="N661" i="13"/>
  <c r="N756" i="13"/>
  <c r="N912" i="13"/>
  <c r="N599" i="13"/>
  <c r="N813" i="13"/>
  <c r="N656" i="13"/>
  <c r="N969" i="13"/>
  <c r="N590" i="13"/>
  <c r="N747" i="13"/>
  <c r="N903" i="13"/>
  <c r="K1186" i="13"/>
  <c r="N801" i="13"/>
  <c r="N644" i="13"/>
  <c r="N957" i="13"/>
  <c r="N665" i="13"/>
  <c r="N978" i="13"/>
  <c r="N822" i="13"/>
  <c r="N703" i="13"/>
  <c r="N1016" i="13"/>
  <c r="N860" i="13"/>
  <c r="N751" i="13"/>
  <c r="N594" i="13"/>
  <c r="N907" i="13"/>
  <c r="N786" i="13"/>
  <c r="N629" i="13"/>
  <c r="N942" i="13"/>
  <c r="N998" i="13"/>
  <c r="N685" i="13"/>
  <c r="N842" i="13"/>
  <c r="N657" i="13"/>
  <c r="N814" i="13"/>
  <c r="N970" i="13"/>
  <c r="N654" i="13"/>
  <c r="N811" i="13"/>
  <c r="N967" i="13"/>
  <c r="N1000" i="13"/>
  <c r="N687" i="13"/>
  <c r="N844" i="13"/>
  <c r="N681" i="13"/>
  <c r="N838" i="13"/>
  <c r="N994" i="13"/>
  <c r="N673" i="13"/>
  <c r="N830" i="13"/>
  <c r="N986" i="13"/>
  <c r="N826" i="13"/>
  <c r="N982" i="13"/>
  <c r="N669" i="13"/>
  <c r="N845" i="13"/>
  <c r="N1001" i="13"/>
  <c r="N688" i="13"/>
  <c r="N865" i="13"/>
  <c r="N1021" i="13"/>
  <c r="N708" i="13"/>
  <c r="N802" i="13"/>
  <c r="N645" i="13"/>
  <c r="N958" i="13"/>
  <c r="N672" i="13"/>
  <c r="N829" i="13"/>
  <c r="N985" i="13"/>
  <c r="N702" i="13"/>
  <c r="N1015" i="13"/>
  <c r="N859" i="13"/>
  <c r="N633" i="13"/>
  <c r="N790" i="13"/>
  <c r="N946" i="13"/>
  <c r="N855" i="13"/>
  <c r="N698" i="13"/>
  <c r="N1011" i="13"/>
  <c r="N678" i="13"/>
  <c r="N835" i="13"/>
  <c r="N991" i="13"/>
  <c r="N682" i="13"/>
  <c r="N839" i="13"/>
  <c r="N995" i="13"/>
  <c r="N711" i="13"/>
  <c r="N868" i="13"/>
  <c r="N1024" i="13"/>
  <c r="N684" i="13"/>
  <c r="N997" i="13"/>
  <c r="N841" i="13"/>
  <c r="N624" i="13"/>
  <c r="N937" i="13"/>
  <c r="N781" i="13"/>
  <c r="M649" i="13"/>
  <c r="M806" i="13"/>
  <c r="M962" i="13"/>
  <c r="N979" i="13"/>
  <c r="N666" i="13"/>
  <c r="N823" i="13"/>
  <c r="N691" i="13"/>
  <c r="N1004" i="13"/>
  <c r="N848" i="13"/>
  <c r="N789" i="13"/>
  <c r="N945" i="13"/>
  <c r="N632" i="13"/>
  <c r="N693" i="13"/>
  <c r="N1006" i="13"/>
  <c r="N850" i="13"/>
  <c r="N675" i="13"/>
  <c r="N988" i="13"/>
  <c r="N832" i="13"/>
  <c r="N630" i="13"/>
  <c r="N787" i="13"/>
  <c r="N943" i="13"/>
  <c r="N705" i="13"/>
  <c r="N1018" i="13"/>
  <c r="N862" i="13"/>
  <c r="N847" i="13"/>
  <c r="N1003" i="13"/>
  <c r="N690" i="13"/>
  <c r="N867" i="13"/>
  <c r="N1023" i="13"/>
  <c r="N710" i="13"/>
  <c r="N746" i="13"/>
  <c r="N902" i="13"/>
  <c r="N589" i="13"/>
  <c r="N287" i="13"/>
  <c r="N667" i="13"/>
  <c r="N980" i="13"/>
  <c r="N824" i="13"/>
  <c r="N780" i="13"/>
  <c r="N936" i="13"/>
  <c r="N623" i="13"/>
  <c r="N1007" i="13"/>
  <c r="N851" i="13"/>
  <c r="N694" i="13"/>
  <c r="N696" i="13"/>
  <c r="N853" i="13"/>
  <c r="N1009" i="13"/>
  <c r="N1071" i="13"/>
  <c r="N909" i="13"/>
  <c r="N753" i="13"/>
  <c r="N596" i="13"/>
  <c r="M956" i="13"/>
  <c r="M800" i="13"/>
  <c r="M643" i="13"/>
  <c r="N77" i="13"/>
  <c r="L85" i="34"/>
  <c r="N754" i="13"/>
  <c r="N597" i="13"/>
  <c r="N910" i="13"/>
  <c r="N808" i="13"/>
  <c r="N651" i="13"/>
  <c r="N964" i="13"/>
  <c r="N686" i="13"/>
  <c r="N999" i="13"/>
  <c r="N843" i="13"/>
  <c r="N592" i="13"/>
  <c r="N749" i="13"/>
  <c r="N905" i="13"/>
  <c r="N649" i="13"/>
  <c r="N806" i="13"/>
  <c r="N962" i="13"/>
  <c r="N792" i="13"/>
  <c r="N948" i="13"/>
  <c r="N635" i="13"/>
  <c r="N783" i="13"/>
  <c r="N626" i="13"/>
  <c r="N939" i="13"/>
  <c r="N807" i="13"/>
  <c r="N650" i="13"/>
  <c r="N963" i="13"/>
  <c r="N598" i="13"/>
  <c r="N911" i="13"/>
  <c r="N755" i="13"/>
  <c r="N949" i="13"/>
  <c r="N636" i="13"/>
  <c r="N793" i="13"/>
  <c r="N1227" i="13"/>
  <c r="N700" i="13"/>
  <c r="N857" i="13"/>
  <c r="N1013" i="13"/>
  <c r="N663" i="13"/>
  <c r="N976" i="13"/>
  <c r="N820" i="13"/>
  <c r="N655" i="13"/>
  <c r="N968" i="13"/>
  <c r="N812" i="13"/>
  <c r="N777" i="13"/>
  <c r="N620" i="13"/>
  <c r="N933" i="13"/>
  <c r="N697" i="13"/>
  <c r="N854" i="13"/>
  <c r="N1010" i="13"/>
  <c r="N752" i="13"/>
  <c r="N908" i="13"/>
  <c r="N595" i="13"/>
  <c r="N668" i="13"/>
  <c r="N981" i="13"/>
  <c r="N825" i="13"/>
  <c r="N621" i="13"/>
  <c r="N778" i="13"/>
  <c r="N934" i="13"/>
  <c r="N638" i="13"/>
  <c r="N795" i="13"/>
  <c r="N951" i="13"/>
  <c r="N817" i="13"/>
  <c r="N973" i="13"/>
  <c r="N660" i="13"/>
  <c r="N836" i="13"/>
  <c r="N992" i="13"/>
  <c r="N679" i="13"/>
  <c r="N643" i="13"/>
  <c r="N956" i="13"/>
  <c r="N800" i="13"/>
  <c r="N653" i="13"/>
  <c r="N810" i="13"/>
  <c r="N966" i="13"/>
  <c r="N1017" i="13"/>
  <c r="N704" i="13"/>
  <c r="N861" i="13"/>
  <c r="N757" i="13"/>
  <c r="N913" i="13"/>
  <c r="N600" i="13"/>
  <c r="N805" i="13"/>
  <c r="N648" i="13"/>
  <c r="N961" i="13"/>
  <c r="N748" i="13"/>
  <c r="N904" i="13"/>
  <c r="N591" i="13"/>
  <c r="N798" i="13"/>
  <c r="N641" i="13"/>
  <c r="N954" i="13"/>
  <c r="N676" i="13"/>
  <c r="N833" i="13"/>
  <c r="N989" i="13"/>
  <c r="N799" i="13"/>
  <c r="N955" i="13"/>
  <c r="N642" i="13"/>
  <c r="N993" i="13"/>
  <c r="N680" i="13"/>
  <c r="N837" i="13"/>
  <c r="N750" i="13"/>
  <c r="N906" i="13"/>
  <c r="N593" i="13"/>
  <c r="N804" i="13"/>
  <c r="N960" i="13"/>
  <c r="N647" i="13"/>
  <c r="I1421" i="13"/>
  <c r="K402" i="13"/>
  <c r="K1371" i="13"/>
  <c r="K759" i="13"/>
  <c r="K1342" i="13"/>
  <c r="K561" i="13"/>
  <c r="J75" i="34"/>
  <c r="I75" i="34"/>
  <c r="I87" i="34"/>
  <c r="I86" i="34"/>
  <c r="I85" i="34"/>
  <c r="K714" i="13"/>
  <c r="K871" i="13"/>
  <c r="K602" i="13"/>
  <c r="K915" i="13"/>
  <c r="I76" i="34"/>
  <c r="F8" i="18"/>
  <c r="K1412" i="13"/>
  <c r="K1411" i="13"/>
  <c r="K1410" i="13"/>
  <c r="K1381" i="13"/>
  <c r="K1373" i="13"/>
  <c r="K1413" i="13"/>
  <c r="I71" i="34"/>
  <c r="K72" i="34"/>
  <c r="K1027" i="13"/>
  <c r="I1344" i="13"/>
  <c r="I1592" i="13"/>
  <c r="L1186" i="13"/>
  <c r="L561" i="13"/>
  <c r="L915" i="13"/>
  <c r="M1400" i="13"/>
  <c r="M787" i="13"/>
  <c r="M630" i="13"/>
  <c r="M943" i="13"/>
  <c r="M853" i="13"/>
  <c r="M1009" i="13"/>
  <c r="M696" i="13"/>
  <c r="M653" i="13"/>
  <c r="M810" i="13"/>
  <c r="M966" i="13"/>
  <c r="M688" i="13"/>
  <c r="M1001" i="13"/>
  <c r="M845" i="13"/>
  <c r="M847" i="13"/>
  <c r="M690" i="13"/>
  <c r="M1003" i="13"/>
  <c r="M913" i="13"/>
  <c r="M757" i="13"/>
  <c r="M600" i="13"/>
  <c r="M842" i="13"/>
  <c r="M998" i="13"/>
  <c r="M685" i="13"/>
  <c r="M805" i="13"/>
  <c r="M961" i="13"/>
  <c r="M648" i="13"/>
  <c r="M705" i="13"/>
  <c r="M1018" i="13"/>
  <c r="M862" i="13"/>
  <c r="M827" i="13"/>
  <c r="M983" i="13"/>
  <c r="M670" i="13"/>
  <c r="M855" i="13"/>
  <c r="M698" i="13"/>
  <c r="M1011" i="13"/>
  <c r="M841" i="13"/>
  <c r="M997" i="13"/>
  <c r="M684" i="13"/>
  <c r="M1015" i="13"/>
  <c r="M702" i="13"/>
  <c r="M859" i="13"/>
  <c r="M807" i="13"/>
  <c r="M650" i="13"/>
  <c r="M963" i="13"/>
  <c r="M991" i="13"/>
  <c r="M835" i="13"/>
  <c r="M678" i="13"/>
  <c r="M816" i="13"/>
  <c r="M972" i="13"/>
  <c r="M659" i="13"/>
  <c r="M654" i="13"/>
  <c r="M967" i="13"/>
  <c r="M811" i="13"/>
  <c r="M960" i="13"/>
  <c r="M647" i="13"/>
  <c r="M804" i="13"/>
  <c r="M854" i="13"/>
  <c r="M697" i="13"/>
  <c r="M1010" i="13"/>
  <c r="M1071" i="13"/>
  <c r="M942" i="13"/>
  <c r="M629" i="13"/>
  <c r="M786" i="13"/>
  <c r="L871" i="13"/>
  <c r="M669" i="13"/>
  <c r="M982" i="13"/>
  <c r="M826" i="13"/>
  <c r="M623" i="13"/>
  <c r="M936" i="13"/>
  <c r="M780" i="13"/>
  <c r="L1342" i="13"/>
  <c r="L759" i="13"/>
  <c r="M711" i="13"/>
  <c r="M868" i="13"/>
  <c r="M1024" i="13"/>
  <c r="M940" i="13"/>
  <c r="M627" i="13"/>
  <c r="M784" i="13"/>
  <c r="M749" i="13"/>
  <c r="M905" i="13"/>
  <c r="M592" i="13"/>
  <c r="M781" i="13"/>
  <c r="M624" i="13"/>
  <c r="M937" i="13"/>
  <c r="M860" i="13"/>
  <c r="M703" i="13"/>
  <c r="M1016" i="13"/>
  <c r="M626" i="13"/>
  <c r="M939" i="13"/>
  <c r="M783" i="13"/>
  <c r="M1004" i="13"/>
  <c r="M691" i="13"/>
  <c r="M848" i="13"/>
  <c r="M796" i="13"/>
  <c r="M639" i="13"/>
  <c r="M952" i="13"/>
  <c r="M843" i="13"/>
  <c r="M999" i="13"/>
  <c r="M686" i="13"/>
  <c r="M699" i="13"/>
  <c r="M1012" i="13"/>
  <c r="M856" i="13"/>
  <c r="M645" i="13"/>
  <c r="M958" i="13"/>
  <c r="M802" i="13"/>
  <c r="M1339" i="13"/>
  <c r="M801" i="13"/>
  <c r="M957" i="13"/>
  <c r="M644" i="13"/>
  <c r="M812" i="13"/>
  <c r="M655" i="13"/>
  <c r="M968" i="13"/>
  <c r="M799" i="13"/>
  <c r="M955" i="13"/>
  <c r="M642" i="13"/>
  <c r="M1227" i="13"/>
  <c r="L402" i="13"/>
  <c r="M1005" i="13"/>
  <c r="M849" i="13"/>
  <c r="M692" i="13"/>
  <c r="M641" i="13"/>
  <c r="M798" i="13"/>
  <c r="M954" i="13"/>
  <c r="M824" i="13"/>
  <c r="M667" i="13"/>
  <c r="M980" i="13"/>
  <c r="M77" i="13"/>
  <c r="K85" i="34"/>
  <c r="M808" i="13"/>
  <c r="M651" i="13"/>
  <c r="M964" i="13"/>
  <c r="M829" i="13"/>
  <c r="M672" i="13"/>
  <c r="M985" i="13"/>
  <c r="M851" i="13"/>
  <c r="M1007" i="13"/>
  <c r="M694" i="13"/>
  <c r="M904" i="13"/>
  <c r="M591" i="13"/>
  <c r="M748" i="13"/>
  <c r="M907" i="13"/>
  <c r="M751" i="13"/>
  <c r="M594" i="13"/>
  <c r="M861" i="13"/>
  <c r="M1017" i="13"/>
  <c r="M704" i="13"/>
  <c r="M850" i="13"/>
  <c r="M1006" i="13"/>
  <c r="M693" i="13"/>
  <c r="M673" i="13"/>
  <c r="M830" i="13"/>
  <c r="M986" i="13"/>
  <c r="M1025" i="13"/>
  <c r="M712" i="13"/>
  <c r="M869" i="13"/>
  <c r="M992" i="13"/>
  <c r="M679" i="13"/>
  <c r="M836" i="13"/>
  <c r="M839" i="13"/>
  <c r="M995" i="13"/>
  <c r="M682" i="13"/>
  <c r="M911" i="13"/>
  <c r="M755" i="13"/>
  <c r="M598" i="13"/>
  <c r="M620" i="13"/>
  <c r="M777" i="13"/>
  <c r="M933" i="13"/>
  <c r="M399" i="13"/>
  <c r="M792" i="13"/>
  <c r="M948" i="13"/>
  <c r="M635" i="13"/>
  <c r="M708" i="13"/>
  <c r="M1021" i="13"/>
  <c r="M865" i="13"/>
  <c r="M446" i="13"/>
  <c r="M657" i="13"/>
  <c r="M970" i="13"/>
  <c r="M814" i="13"/>
  <c r="L714" i="13"/>
  <c r="M638" i="13"/>
  <c r="M951" i="13"/>
  <c r="M795" i="13"/>
  <c r="M778" i="13"/>
  <c r="M934" i="13"/>
  <c r="M621" i="13"/>
  <c r="M666" i="13"/>
  <c r="M979" i="13"/>
  <c r="M823" i="13"/>
  <c r="M676" i="13"/>
  <c r="M989" i="13"/>
  <c r="M833" i="13"/>
  <c r="M668" i="13"/>
  <c r="M825" i="13"/>
  <c r="M981" i="13"/>
  <c r="M1013" i="13"/>
  <c r="M700" i="13"/>
  <c r="M857" i="13"/>
  <c r="M558" i="13"/>
  <c r="M752" i="13"/>
  <c r="M908" i="13"/>
  <c r="M595" i="13"/>
  <c r="L602" i="13"/>
  <c r="M946" i="13"/>
  <c r="M633" i="13"/>
  <c r="M790" i="13"/>
  <c r="M661" i="13"/>
  <c r="M974" i="13"/>
  <c r="M818" i="13"/>
  <c r="M976" i="13"/>
  <c r="M663" i="13"/>
  <c r="M820" i="13"/>
  <c r="M674" i="13"/>
  <c r="M831" i="13"/>
  <c r="M987" i="13"/>
  <c r="M819" i="13"/>
  <c r="M662" i="13"/>
  <c r="M975" i="13"/>
  <c r="M994" i="13"/>
  <c r="M681" i="13"/>
  <c r="M838" i="13"/>
  <c r="M988" i="13"/>
  <c r="M675" i="13"/>
  <c r="M832" i="13"/>
  <c r="M660" i="13"/>
  <c r="M817" i="13"/>
  <c r="M973" i="13"/>
  <c r="M706" i="13"/>
  <c r="M863" i="13"/>
  <c r="M1019" i="13"/>
  <c r="M596" i="13"/>
  <c r="M909" i="13"/>
  <c r="M753" i="13"/>
  <c r="M969" i="13"/>
  <c r="M656" i="13"/>
  <c r="M813" i="13"/>
  <c r="M632" i="13"/>
  <c r="M945" i="13"/>
  <c r="M789" i="13"/>
  <c r="M750" i="13"/>
  <c r="M906" i="13"/>
  <c r="M593" i="13"/>
  <c r="M822" i="13"/>
  <c r="M978" i="13"/>
  <c r="M665" i="13"/>
  <c r="M1183" i="13"/>
  <c r="M837" i="13"/>
  <c r="M993" i="13"/>
  <c r="M680" i="13"/>
  <c r="M866" i="13"/>
  <c r="M1022" i="13"/>
  <c r="M709" i="13"/>
  <c r="M756" i="13"/>
  <c r="M912" i="13"/>
  <c r="M599" i="13"/>
  <c r="M636" i="13"/>
  <c r="M793" i="13"/>
  <c r="M949" i="13"/>
  <c r="M746" i="13"/>
  <c r="M902" i="13"/>
  <c r="M589" i="13"/>
  <c r="M287" i="13"/>
  <c r="M867" i="13"/>
  <c r="M1023" i="13"/>
  <c r="M710" i="13"/>
  <c r="L1027" i="13"/>
  <c r="M597" i="13"/>
  <c r="M910" i="13"/>
  <c r="M754" i="13"/>
  <c r="M747" i="13"/>
  <c r="M903" i="13"/>
  <c r="M590" i="13"/>
  <c r="M687" i="13"/>
  <c r="M1000" i="13"/>
  <c r="M844" i="13"/>
  <c r="H1344" i="13"/>
  <c r="H1345" i="13"/>
  <c r="J86" i="34"/>
  <c r="J85" i="34"/>
  <c r="J72" i="34"/>
  <c r="J1344" i="13"/>
  <c r="J1345" i="13"/>
  <c r="M41" i="38"/>
  <c r="M42" i="38"/>
  <c r="L42" i="38"/>
  <c r="M735" i="13"/>
  <c r="N891" i="13"/>
  <c r="M891" i="13"/>
  <c r="N578" i="13"/>
  <c r="M578" i="13"/>
  <c r="N735" i="13"/>
  <c r="L1381" i="13"/>
  <c r="J76" i="34"/>
  <c r="L1410" i="13"/>
  <c r="G8" i="18"/>
  <c r="L1411" i="13"/>
  <c r="J87" i="34"/>
  <c r="L1412" i="13"/>
  <c r="J71" i="34"/>
  <c r="L72" i="34"/>
  <c r="L1373" i="13"/>
  <c r="L1413" i="13"/>
  <c r="K874" i="13"/>
  <c r="H89" i="34"/>
  <c r="E34" i="18"/>
  <c r="J1420" i="13"/>
  <c r="J1421" i="13"/>
  <c r="N402" i="13"/>
  <c r="N1371" i="13"/>
  <c r="N1186" i="13"/>
  <c r="N1342" i="13"/>
  <c r="N1027" i="13"/>
  <c r="N714" i="13"/>
  <c r="N561" i="13"/>
  <c r="N871" i="13"/>
  <c r="N602" i="13"/>
  <c r="N915" i="13"/>
  <c r="N759" i="13"/>
  <c r="N1373" i="13"/>
  <c r="L76" i="34"/>
  <c r="N1412" i="13"/>
  <c r="L86" i="34"/>
  <c r="N1410" i="13"/>
  <c r="I8" i="18"/>
  <c r="N1411" i="13"/>
  <c r="N1381" i="13"/>
  <c r="N1413" i="13"/>
  <c r="L75" i="34"/>
  <c r="L87" i="34"/>
  <c r="L71" i="34"/>
  <c r="K1030" i="13"/>
  <c r="K75" i="34"/>
  <c r="K86" i="34"/>
  <c r="K87" i="34"/>
  <c r="K1420" i="13"/>
  <c r="I89" i="34"/>
  <c r="F34" i="18"/>
  <c r="K717" i="13"/>
  <c r="K76" i="34"/>
  <c r="M1413" i="13"/>
  <c r="I1345" i="13"/>
  <c r="D29" i="18"/>
  <c r="D35" i="18"/>
  <c r="D37" i="18"/>
  <c r="D38" i="18"/>
  <c r="M402" i="13"/>
  <c r="M1371" i="13"/>
  <c r="L717" i="13"/>
  <c r="L874" i="13"/>
  <c r="M915" i="13"/>
  <c r="M1342" i="13"/>
  <c r="L1030" i="13"/>
  <c r="M1412" i="13"/>
  <c r="M1411" i="13"/>
  <c r="M1410" i="13"/>
  <c r="H8" i="18"/>
  <c r="M1373" i="13"/>
  <c r="K71" i="34"/>
  <c r="M1381" i="13"/>
  <c r="M759" i="13"/>
  <c r="M1186" i="13"/>
  <c r="M561" i="13"/>
  <c r="M871" i="13"/>
  <c r="M602" i="13"/>
  <c r="M714" i="13"/>
  <c r="M1027" i="13"/>
  <c r="L1371" i="13"/>
  <c r="C29" i="18"/>
  <c r="C35" i="18"/>
  <c r="C37" i="18"/>
  <c r="C40" i="18"/>
  <c r="H1592" i="13"/>
  <c r="E29" i="18"/>
  <c r="L1420" i="13"/>
  <c r="L1421" i="13"/>
  <c r="J89" i="34"/>
  <c r="G34" i="18"/>
  <c r="J1441" i="13"/>
  <c r="J1592" i="13"/>
  <c r="N1030" i="13"/>
  <c r="N1420" i="13"/>
  <c r="N1421" i="13"/>
  <c r="N717" i="13"/>
  <c r="N874" i="13"/>
  <c r="L89" i="34"/>
  <c r="I34" i="18"/>
  <c r="K1344" i="13"/>
  <c r="F29" i="18"/>
  <c r="K1421" i="13"/>
  <c r="K1441" i="13"/>
  <c r="D40" i="18"/>
  <c r="M874" i="13"/>
  <c r="M1030" i="13"/>
  <c r="L1344" i="13"/>
  <c r="L1345" i="13"/>
  <c r="K89" i="34"/>
  <c r="H34" i="18"/>
  <c r="M717" i="13"/>
  <c r="M1420" i="13"/>
  <c r="L1441" i="13"/>
  <c r="G30" i="18"/>
  <c r="E30" i="18"/>
  <c r="E35" i="18"/>
  <c r="E37" i="18"/>
  <c r="E38" i="18"/>
  <c r="N1441" i="13"/>
  <c r="I30" i="18"/>
  <c r="N1344" i="13"/>
  <c r="N1345" i="13"/>
  <c r="K1345" i="13"/>
  <c r="F30" i="18"/>
  <c r="F35" i="18"/>
  <c r="F37" i="18"/>
  <c r="F38" i="18"/>
  <c r="K1592" i="13"/>
  <c r="G29" i="18"/>
  <c r="M1344" i="13"/>
  <c r="H29" i="18"/>
  <c r="M1421" i="13"/>
  <c r="M1441" i="13"/>
  <c r="L1592" i="13"/>
  <c r="G35" i="18"/>
  <c r="G37" i="18"/>
  <c r="G38" i="18"/>
  <c r="E40" i="18"/>
  <c r="F40" i="18"/>
  <c r="I29" i="18"/>
  <c r="I35" i="18"/>
  <c r="I37" i="18"/>
  <c r="I38" i="18"/>
  <c r="N1592" i="13"/>
  <c r="M1345" i="13"/>
  <c r="H30" i="18"/>
  <c r="H35" i="18"/>
  <c r="H37" i="18"/>
  <c r="M1592" i="13"/>
  <c r="G40" i="18"/>
  <c r="H40" i="18"/>
  <c r="I40" i="18"/>
  <c r="H38" i="18"/>
</calcChain>
</file>

<file path=xl/comments1.xml><?xml version="1.0" encoding="utf-8"?>
<comments xmlns="http://schemas.openxmlformats.org/spreadsheetml/2006/main">
  <authors>
    <author>Katie Higday</author>
    <author>Rich Haglund</author>
  </authors>
  <commentList>
    <comment ref="F29" authorId="0">
      <text>
        <r>
          <rPr>
            <b/>
            <sz val="9"/>
            <color indexed="81"/>
            <rFont val="Tahoma"/>
            <family val="2"/>
          </rPr>
          <t>Katie Higday:</t>
        </r>
        <r>
          <rPr>
            <sz val="9"/>
            <color indexed="81"/>
            <rFont val="Tahoma"/>
            <family val="2"/>
          </rPr>
          <t xml:space="preserve">
Represents Discretionary Units received by State Public Charter School Authority distributed amongst Special Education student enrollment.</t>
        </r>
      </text>
    </comment>
    <comment ref="F31" authorId="1">
      <text>
        <r>
          <rPr>
            <b/>
            <sz val="9"/>
            <color indexed="81"/>
            <rFont val="Tahoma"/>
            <family val="2"/>
          </rPr>
          <t>Check with authorizing LEA staff to determine the amount of IDEA funding that may be available on a reimbursement basis.</t>
        </r>
      </text>
    </comment>
    <comment ref="F36" authorId="1">
      <text>
        <r>
          <rPr>
            <b/>
            <sz val="9"/>
            <color indexed="81"/>
            <rFont val="Tahoma"/>
            <family val="2"/>
          </rPr>
          <t>Insert anticipated fundraising.</t>
        </r>
      </text>
    </comment>
  </commentList>
</comments>
</file>

<file path=xl/sharedStrings.xml><?xml version="1.0" encoding="utf-8"?>
<sst xmlns="http://schemas.openxmlformats.org/spreadsheetml/2006/main" count="1835" uniqueCount="520">
  <si>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</si>
  <si>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</si>
  <si>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</si>
  <si>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</si>
  <si>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</si>
  <si>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</si>
  <si>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</si>
  <si>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</si>
  <si>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</si>
  <si>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</si>
  <si>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</si>
  <si>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</si>
  <si>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</si>
  <si>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</si>
  <si>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</si>
  <si>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</si>
  <si>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</si>
  <si>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</si>
  <si>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</si>
  <si>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</si>
  <si>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</si>
  <si>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</si>
  <si>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</si>
  <si>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</si>
  <si>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</si>
  <si>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</si>
  <si>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</si>
  <si>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</si>
  <si>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</si>
  <si>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</si>
  <si>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</si>
  <si>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</si>
  <si>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</si>
  <si>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</si>
  <si>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</si>
  <si>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</si>
  <si>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</si>
  <si>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</si>
  <si>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</si>
  <si>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</si>
  <si>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</si>
  <si>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</si>
  <si>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</si>
  <si>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</si>
  <si>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</si>
  <si>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</si>
  <si>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</si>
  <si>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</si>
  <si>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</si>
  <si>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</si>
  <si>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</si>
  <si>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</si>
  <si>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</si>
  <si>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</si>
  <si>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</si>
  <si>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</si>
  <si>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</si>
  <si>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</si>
  <si>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</si>
  <si>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</si>
  <si>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</si>
  <si>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</si>
  <si>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</si>
  <si>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</si>
  <si>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</si>
  <si>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</si>
  <si>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</si>
  <si>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</si>
  <si>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</si>
  <si>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</si>
  <si>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</si>
  <si>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</si>
  <si>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</si>
  <si>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</si>
  <si>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</si>
  <si>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</si>
  <si>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</si>
  <si>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</si>
  <si>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</si>
  <si>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</si>
  <si>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</si>
  <si>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</si>
  <si>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</si>
  <si>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</si>
  <si>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</si>
  <si>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</si>
  <si>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</si>
  <si>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</si>
  <si>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</si>
  <si>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</si>
  <si>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</si>
  <si>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</si>
  <si>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</si>
  <si>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</si>
  <si>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</si>
  <si>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</si>
  <si>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</si>
  <si>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</si>
  <si>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</si>
  <si>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</si>
  <si>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</si>
  <si>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</si>
  <si>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</si>
  <si>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</si>
  <si>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</si>
  <si>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</si>
  <si>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</si>
  <si>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</si>
  <si>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</si>
  <si>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</si>
  <si>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</si>
  <si>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</si>
  <si>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</si>
  <si>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</si>
  <si>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</si>
  <si>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</si>
  <si>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</si>
  <si>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</si>
  <si>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</si>
  <si>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</si>
  <si>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</si>
  <si>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</si>
  <si>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</si>
  <si>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</si>
  <si>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</si>
  <si>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</si>
  <si>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</si>
  <si>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</si>
  <si>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</si>
  <si>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</si>
  <si>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</si>
  <si>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</si>
  <si>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</si>
  <si>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</si>
  <si>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</si>
  <si>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</si>
  <si>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</si>
  <si>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</si>
  <si>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</si>
  <si>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</si>
  <si>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</si>
  <si>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</si>
  <si>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</si>
  <si>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</si>
  <si>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</si>
  <si>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</si>
  <si>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</si>
  <si>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</si>
  <si>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</si>
  <si>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</si>
  <si>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</si>
  <si>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</si>
  <si>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</si>
  <si>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</si>
  <si>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</si>
  <si>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</si>
  <si>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</si>
  <si>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</si>
  <si>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</si>
  <si>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</si>
  <si>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</si>
  <si>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</si>
  <si>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</si>
  <si>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</si>
  <si>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</si>
  <si>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</si>
  <si>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</si>
  <si>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</si>
  <si>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</si>
  <si>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</si>
  <si>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</si>
  <si>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</si>
  <si>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</si>
  <si>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</si>
  <si>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</si>
  <si>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</si>
  <si>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</si>
  <si>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</si>
  <si>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</si>
  <si>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</si>
  <si>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</si>
  <si>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</si>
  <si>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</si>
  <si>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</si>
  <si>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</si>
  <si>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</si>
  <si>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</si>
  <si>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</si>
  <si>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</si>
  <si>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</si>
  <si>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</si>
  <si>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</si>
  <si>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</si>
  <si>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</si>
  <si>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</si>
  <si>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</si>
  <si>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</si>
  <si>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</si>
  <si>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</si>
  <si>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</si>
  <si>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</si>
  <si>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</si>
  <si>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</si>
  <si>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</si>
  <si>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</si>
  <si>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</si>
  <si>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</si>
  <si>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</si>
  <si>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</si>
  <si>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</si>
  <si>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</si>
  <si>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</si>
  <si>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</si>
  <si>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</si>
  <si>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</si>
  <si>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</si>
  <si>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</si>
  <si>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</si>
  <si>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</si>
  <si>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</si>
  <si>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</si>
  <si>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</si>
  <si>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</si>
  <si>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</si>
  <si>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</si>
  <si>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</si>
  <si>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</si>
  <si>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</si>
  <si>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</si>
  <si>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</si>
  <si>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</si>
  <si>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</si>
  <si>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</si>
  <si>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</si>
  <si>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</si>
  <si>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</si>
  <si>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</si>
  <si>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</si>
  <si>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</si>
  <si>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</si>
  <si>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</si>
  <si>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</si>
  <si>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</si>
  <si>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</si>
  <si>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21" type="noConversion"/>
  </si>
  <si>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</si>
  <si>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</si>
  <si>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</si>
  <si>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</si>
  <si>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</si>
  <si>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</si>
  <si>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</si>
  <si>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</si>
  <si>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</si>
  <si>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</si>
  <si>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</si>
  <si>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</si>
  <si>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</si>
  <si>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</si>
  <si>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</si>
  <si>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</si>
  <si>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</si>
  <si>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</si>
  <si>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</si>
  <si>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</si>
  <si>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</si>
  <si>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</si>
  <si>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</si>
  <si>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</si>
  <si>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</si>
  <si>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</si>
  <si>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</si>
  <si>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</si>
  <si>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</si>
  <si>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</si>
  <si>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</si>
  <si>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</si>
  <si>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</si>
  <si>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</si>
  <si>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</si>
  <si>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</si>
  <si>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</si>
  <si>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</si>
  <si>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</si>
  <si>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</si>
  <si>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</si>
  <si>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</si>
  <si>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</si>
  <si>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</si>
  <si>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</si>
  <si>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</si>
  <si>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</si>
  <si>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</si>
  <si>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</si>
  <si>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</si>
  <si>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</si>
  <si>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</si>
  <si>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</si>
  <si>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</si>
  <si>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</si>
  <si>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</si>
  <si>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</si>
  <si>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</si>
  <si>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</si>
  <si>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</si>
  <si>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</si>
  <si>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</si>
  <si>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</si>
  <si>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</si>
  <si>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</si>
  <si>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</si>
  <si>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</si>
  <si>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</si>
  <si>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</si>
  <si>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</si>
  <si>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Student enrollment</t>
  </si>
  <si>
    <t>Math</t>
  </si>
  <si>
    <t>Reading</t>
  </si>
  <si>
    <t>Science</t>
  </si>
  <si>
    <t>Language Arts</t>
  </si>
  <si>
    <t>Social Studies</t>
  </si>
  <si>
    <t>`</t>
  </si>
  <si>
    <t>Utilities</t>
  </si>
  <si>
    <t>Custodial Services</t>
  </si>
  <si>
    <t>FACILITIES</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</si>
  <si>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</si>
  <si>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</si>
  <si>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</si>
  <si>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</si>
  <si>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</si>
  <si>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</si>
  <si>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</si>
  <si>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</si>
  <si>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</si>
  <si>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</si>
  <si>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</si>
  <si>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</si>
  <si>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</si>
  <si>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</si>
  <si>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</si>
  <si>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</si>
  <si>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</si>
  <si>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</si>
  <si>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</si>
  <si>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</si>
  <si>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</si>
  <si>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</si>
  <si>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</si>
  <si>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</si>
  <si>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</si>
  <si>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</si>
  <si>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</si>
  <si>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</si>
  <si>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</si>
  <si>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</si>
  <si>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</si>
  <si>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</si>
  <si>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</si>
  <si>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</si>
  <si>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</si>
  <si>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</si>
  <si>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</si>
  <si>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</si>
  <si>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</si>
  <si>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</si>
  <si>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</si>
  <si>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</si>
  <si>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</si>
  <si>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</si>
  <si>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</si>
  <si>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</si>
  <si>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</si>
  <si>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</si>
  <si>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</si>
  <si>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</si>
  <si>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</si>
  <si>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</si>
  <si>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</si>
  <si>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</si>
  <si>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</si>
  <si>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</si>
  <si>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</si>
  <si>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</si>
  <si>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</si>
  <si>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</si>
  <si>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</si>
  <si>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</si>
  <si>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</si>
  <si>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</si>
  <si>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</si>
  <si>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</si>
  <si>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</si>
  <si>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</si>
  <si>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</si>
  <si>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</si>
  <si>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</si>
  <si>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</si>
  <si>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</si>
  <si>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</si>
  <si>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</si>
  <si>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</si>
  <si>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</si>
  <si>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</si>
  <si>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</si>
  <si>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</si>
  <si>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</si>
  <si>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</si>
  <si>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</si>
  <si>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</si>
  <si>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</si>
  <si>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</si>
  <si>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</si>
  <si>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</si>
  <si>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</si>
  <si>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</si>
  <si>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</si>
  <si>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</si>
  <si>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</si>
  <si>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</si>
  <si>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</si>
  <si>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</si>
  <si>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</si>
  <si>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</si>
  <si>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</si>
  <si>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</si>
  <si>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</si>
  <si>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</si>
  <si>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</si>
  <si>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</si>
  <si>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</si>
  <si>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REVENUES</t>
  </si>
  <si>
    <t>Distributive School Acct</t>
  </si>
  <si>
    <t>Donations</t>
  </si>
  <si>
    <t>Total Revenues</t>
  </si>
  <si>
    <t>Total Revenues Y-T-D</t>
  </si>
  <si>
    <t>EXPENDITURES</t>
  </si>
  <si>
    <t>Salaries &amp; Benefits</t>
  </si>
  <si>
    <t>Salaries</t>
  </si>
  <si>
    <t>Benefits</t>
  </si>
  <si>
    <t>Supplies</t>
  </si>
  <si>
    <t>Rent</t>
  </si>
  <si>
    <t>Contracts</t>
  </si>
  <si>
    <t>Textbooks</t>
  </si>
  <si>
    <t>Total Expenses Y-T-D</t>
  </si>
  <si>
    <t>Percent of Budget</t>
  </si>
  <si>
    <t>Projected Cash Balance Statement</t>
  </si>
  <si>
    <t>Net change in Cash (F/B)</t>
  </si>
  <si>
    <t>Begin Cash Balance(F/B)</t>
  </si>
  <si>
    <t>End Cash Balance (F/B)</t>
  </si>
  <si>
    <t>School Name:</t>
  </si>
  <si>
    <t>Cash Flow Statement</t>
  </si>
  <si>
    <t>State Special Ed</t>
  </si>
  <si>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</si>
  <si>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</si>
  <si>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</si>
  <si>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</si>
  <si>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</si>
  <si>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</si>
  <si>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</si>
  <si>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</si>
  <si>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</si>
  <si>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</si>
  <si>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</si>
  <si>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</si>
  <si>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2022-23</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</si>
  <si>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</si>
  <si>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</si>
  <si>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</si>
  <si>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</si>
  <si>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F37).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</si>
  <si>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5.</t>
    </r>
    <r>
      <rPr>
        <sz val="11"/>
        <color theme="1"/>
        <rFont val="Calibri"/>
        <family val="2"/>
        <scheme val="minor"/>
      </rPr>
      <t xml:space="preserve"> The Inflation Adjuster in 'F28' is designed to account for any increases in the cost of labor and expenses over time. Please be sure to enter a cost of inflation in this cell. An inflation rate of 1.03 is a good rule of thumb for most charter school operators.</t>
    </r>
  </si>
  <si>
    <t xml:space="preserve">                               Charter Start-Up Funds (H46-N46)</t>
  </si>
  <si>
    <t xml:space="preserve">                               Other Start-Up Grant Funds (H47-N47)</t>
  </si>
  <si>
    <t xml:space="preserve">                               Student Fees (H49-N49)</t>
  </si>
  <si>
    <t xml:space="preserve">                               Investment Income (H50-N50)</t>
  </si>
  <si>
    <t xml:space="preserve">                               Private fundraising (foundations, corporate) (H51-N51)</t>
  </si>
  <si>
    <t xml:space="preserve">                               Private Fundraising (H52-N52)</t>
  </si>
  <si>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</si>
  <si>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r>
      <rPr>
        <b/>
        <sz val="11"/>
        <color indexed="8"/>
        <rFont val="Calibri"/>
        <family val="2"/>
      </rPr>
      <t>2.</t>
    </r>
    <r>
      <rPr>
        <sz val="11"/>
        <color theme="1"/>
        <rFont val="Calibri"/>
        <family val="2"/>
        <scheme val="minor"/>
      </rPr>
      <t xml:space="preserve"> Second, enter the school's percentage of coverage in 'F64'.</t>
    </r>
  </si>
  <si>
    <r>
      <rPr>
        <b/>
        <sz val="11"/>
        <color indexed="8"/>
        <rFont val="Calibri"/>
        <family val="2"/>
      </rPr>
      <t>3.</t>
    </r>
    <r>
      <rPr>
        <sz val="11"/>
        <color theme="1"/>
        <rFont val="Calibri"/>
        <family val="2"/>
        <scheme val="minor"/>
      </rPr>
      <t xml:space="preserve"> In 'F65', enter the assumed percentage of employees choosing single for their health benefits.</t>
    </r>
  </si>
  <si>
    <r>
      <rPr>
        <b/>
        <sz val="11"/>
        <color indexed="8"/>
        <rFont val="Calibri"/>
        <family val="2"/>
      </rPr>
      <t xml:space="preserve">4. </t>
    </r>
    <r>
      <rPr>
        <sz val="11"/>
        <color theme="1"/>
        <rFont val="Calibri"/>
        <family val="2"/>
        <scheme val="minor"/>
      </rPr>
      <t>In cells F67 through F70,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</si>
  <si>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'F71' and 'F72',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</si>
  <si>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'F74'.</t>
    </r>
  </si>
  <si>
    <r>
      <rPr>
        <b/>
        <sz val="11"/>
        <color indexed="8"/>
        <rFont val="Calibri"/>
        <family val="2"/>
      </rPr>
      <t>7.</t>
    </r>
    <r>
      <rPr>
        <sz val="11"/>
        <color theme="1"/>
        <rFont val="Calibri"/>
        <family val="2"/>
        <scheme val="minor"/>
      </rPr>
      <t xml:space="preserve"> Any bonuses should be accounted for in 'F75', which is calculated as a percentage of salaried employees. </t>
    </r>
  </si>
  <si>
    <r>
      <rPr>
        <b/>
        <sz val="11"/>
        <color indexed="8"/>
        <rFont val="Calibri"/>
        <family val="2"/>
      </rPr>
      <t>8.</t>
    </r>
    <r>
      <rPr>
        <sz val="11"/>
        <color theme="1"/>
        <rFont val="Calibri"/>
        <family val="2"/>
        <scheme val="minor"/>
      </rPr>
      <t xml:space="preserve"> The information requested in cells F83 through F86 serve as drivers for some of your charter school's general expenses. Therefore, be sure to enter your school's instructional days per year (required) as well as the Saturday schools per year, contractors required for Saturday school and price per contractor (if necessary).</t>
    </r>
  </si>
  <si>
    <t>2016 Count Day</t>
  </si>
  <si>
    <t>Athlos Academy of Reno</t>
  </si>
  <si>
    <t>yes</t>
  </si>
  <si>
    <t>Executive Director</t>
  </si>
  <si>
    <t>Assistant Director</t>
  </si>
  <si>
    <t>Guidance Counselor</t>
  </si>
  <si>
    <t>Guidance Counselor (2)</t>
  </si>
  <si>
    <t>External Relations</t>
  </si>
  <si>
    <t>Special Education Director</t>
  </si>
  <si>
    <t>Special Education Teacher</t>
  </si>
  <si>
    <t>General (6)</t>
  </si>
  <si>
    <t>Gerneral (5)</t>
  </si>
  <si>
    <t>General (5)</t>
  </si>
  <si>
    <t>SPC</t>
  </si>
  <si>
    <t>Instructional guides (2)</t>
  </si>
  <si>
    <t>Subsitutes</t>
  </si>
  <si>
    <t>Faculty Stipends</t>
  </si>
  <si>
    <t>SPC (4)</t>
  </si>
  <si>
    <t>SPC (2)</t>
  </si>
  <si>
    <t xml:space="preserve">SPC </t>
  </si>
  <si>
    <t>No</t>
  </si>
  <si>
    <t>School Level Fundraising</t>
  </si>
  <si>
    <t>USDA Food Program</t>
  </si>
  <si>
    <t>Facility Lease</t>
  </si>
  <si>
    <t>Food Services</t>
  </si>
  <si>
    <t>Travel</t>
  </si>
  <si>
    <t>Professional Development</t>
  </si>
  <si>
    <t>Recruitment</t>
  </si>
  <si>
    <t>Assessment Costs</t>
  </si>
  <si>
    <t>Special Education Teacher x 4</t>
  </si>
  <si>
    <t>Start Up staff</t>
  </si>
  <si>
    <t>General (7)</t>
  </si>
  <si>
    <t>Insurance</t>
  </si>
  <si>
    <t>2017-2018</t>
  </si>
  <si>
    <t>2023-24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</si>
</sst>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0"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b/>
      <sz val="10"/>
      <name val="Arial"/>
      <family val="2"/>
    </font>
    <font>
      <b/>
      <sz val="11"/>
      <name val="Arial"/>
      <family val="2"/>
    </font>
    <font>
      <b/>
      <u/>
      <sz val="10"/>
      <name val="Arial"/>
      <family val="2"/>
    </font>
    <font>
      <sz val="10"/>
      <name val="Arial"/>
      <family val="2"/>
    </font>
    <font>
      <sz val="9"/>
      <color indexed="81"/>
      <name val="Tahoma"/>
      <family val="2"/>
    </font>
    <font>
      <b/>
      <i/>
      <sz val="11"/>
      <color theme="1"/>
      <name val="Arial"/>
      <family val="2"/>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00B0F0"/>
        <bgColor indexed="64"/>
      </patternFill>
    </fill>
  </fills>
  <borders count="40">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hair">
        <color auto="1"/>
      </left>
      <right style="hair">
        <color auto="1"/>
      </right>
      <top style="hair">
        <color auto="1"/>
      </top>
      <bottom style="medium">
        <color auto="1"/>
      </bottom>
      <diagonal/>
    </border>
  </borders>
  <cellStyleXfs count="14">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7" fillId="0" borderId="0"/>
  </cellStyleXfs>
  <cellXfs count="445">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18"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0" fontId="2" fillId="0" borderId="25" xfId="8" applyBorder="1" applyProtection="1"/>
    <xf numFmtId="0" fontId="2" fillId="0" borderId="0" xfId="8" applyProtection="1"/>
    <xf numFmtId="0" fontId="2" fillId="0" borderId="0" xfId="8" applyFont="1" applyProtection="1"/>
    <xf numFmtId="0" fontId="2" fillId="0" borderId="1" xfId="8" applyBorder="1" applyProtection="1"/>
    <xf numFmtId="0" fontId="34" fillId="0" borderId="0" xfId="8" applyFont="1" applyProtection="1"/>
    <xf numFmtId="44" fontId="34" fillId="0" borderId="0" xfId="6" applyFont="1" applyProtection="1"/>
    <xf numFmtId="44" fontId="2" fillId="0" borderId="0" xfId="6" applyProtection="1"/>
    <xf numFmtId="44" fontId="34" fillId="0" borderId="30" xfId="6" applyFont="1" applyBorder="1" applyAlignment="1" applyProtection="1">
      <alignment horizontal="center"/>
    </xf>
    <xf numFmtId="0" fontId="2" fillId="0" borderId="30" xfId="8" applyBorder="1" applyProtection="1"/>
    <xf numFmtId="44" fontId="34" fillId="0" borderId="31" xfId="6" applyFont="1" applyBorder="1" applyAlignment="1" applyProtection="1">
      <alignment horizontal="center"/>
    </xf>
    <xf numFmtId="44" fontId="34" fillId="0" borderId="31" xfId="6" applyFont="1" applyFill="1" applyBorder="1" applyAlignment="1" applyProtection="1">
      <alignment horizontal="center"/>
    </xf>
    <xf numFmtId="0" fontId="36" fillId="0" borderId="0" xfId="8" applyFont="1" applyProtection="1"/>
    <xf numFmtId="44" fontId="34" fillId="0" borderId="21" xfId="6" applyFont="1" applyBorder="1" applyAlignment="1" applyProtection="1">
      <alignment horizontal="center"/>
    </xf>
    <xf numFmtId="0" fontId="34" fillId="0" borderId="21" xfId="8" applyFont="1" applyBorder="1" applyAlignment="1" applyProtection="1">
      <alignment horizontal="center" wrapText="1"/>
    </xf>
    <xf numFmtId="44" fontId="34" fillId="0" borderId="21" xfId="6" applyFont="1" applyFill="1" applyBorder="1" applyAlignment="1" applyProtection="1">
      <alignment horizontal="center"/>
    </xf>
    <xf numFmtId="0" fontId="34" fillId="0" borderId="0" xfId="8" applyFont="1" applyBorder="1" applyProtection="1"/>
    <xf numFmtId="44" fontId="2" fillId="0" borderId="22" xfId="6" applyBorder="1" applyProtection="1"/>
    <xf numFmtId="0" fontId="2" fillId="0" borderId="22" xfId="8" applyBorder="1" applyProtection="1"/>
    <xf numFmtId="44" fontId="2" fillId="0" borderId="25" xfId="6" applyBorder="1" applyProtection="1"/>
    <xf numFmtId="44" fontId="2" fillId="0" borderId="22" xfId="8" applyNumberFormat="1" applyBorder="1" applyProtection="1"/>
    <xf numFmtId="44" fontId="2" fillId="0" borderId="25" xfId="8" applyNumberFormat="1" applyBorder="1" applyProtection="1"/>
    <xf numFmtId="44" fontId="2" fillId="0" borderId="22" xfId="6" applyBorder="1" applyAlignment="1" applyProtection="1"/>
    <xf numFmtId="44" fontId="2" fillId="0" borderId="25" xfId="6" applyBorder="1" applyAlignment="1" applyProtection="1"/>
    <xf numFmtId="44" fontId="2" fillId="0" borderId="24" xfId="6" applyBorder="1" applyAlignment="1" applyProtection="1">
      <alignment horizontal="right"/>
    </xf>
    <xf numFmtId="44" fontId="2" fillId="0" borderId="27" xfId="6" applyBorder="1" applyProtection="1"/>
    <xf numFmtId="44" fontId="2" fillId="0" borderId="32" xfId="6" applyBorder="1" applyProtection="1"/>
    <xf numFmtId="44" fontId="2" fillId="0" borderId="25" xfId="6" applyBorder="1" applyAlignment="1" applyProtection="1">
      <alignment horizontal="right"/>
    </xf>
    <xf numFmtId="44" fontId="2" fillId="0" borderId="1" xfId="6" applyBorder="1" applyProtection="1"/>
    <xf numFmtId="44" fontId="2" fillId="0" borderId="25" xfId="6" applyFont="1" applyBorder="1" applyProtection="1"/>
    <xf numFmtId="44" fontId="34" fillId="0" borderId="26" xfId="6" applyFont="1" applyBorder="1" applyProtection="1"/>
    <xf numFmtId="44" fontId="34" fillId="0" borderId="29" xfId="6" applyFont="1" applyBorder="1" applyProtection="1"/>
    <xf numFmtId="44" fontId="2" fillId="0" borderId="33" xfId="6" applyBorder="1" applyProtection="1"/>
    <xf numFmtId="44" fontId="2" fillId="0" borderId="33" xfId="8" applyNumberFormat="1" applyBorder="1" applyProtection="1"/>
    <xf numFmtId="9" fontId="2" fillId="0" borderId="0" xfId="10" applyProtection="1"/>
    <xf numFmtId="9" fontId="2" fillId="0" borderId="19" xfId="10" applyBorder="1" applyProtection="1"/>
    <xf numFmtId="44" fontId="2" fillId="0" borderId="0" xfId="8" applyNumberFormat="1" applyFill="1" applyBorder="1" applyProtection="1"/>
    <xf numFmtId="44" fontId="2" fillId="0" borderId="1" xfId="8" applyNumberFormat="1" applyBorder="1" applyProtection="1"/>
    <xf numFmtId="44" fontId="2" fillId="0" borderId="22" xfId="6" applyFont="1" applyBorder="1" applyProtection="1"/>
    <xf numFmtId="0" fontId="2" fillId="0" borderId="22" xfId="8" applyFont="1" applyBorder="1" applyProtection="1"/>
    <xf numFmtId="0" fontId="2" fillId="0" borderId="21" xfId="8" applyFont="1" applyBorder="1" applyProtection="1"/>
    <xf numFmtId="44" fontId="2" fillId="0" borderId="20" xfId="6" applyFont="1" applyBorder="1" applyProtection="1"/>
    <xf numFmtId="44" fontId="2" fillId="0" borderId="23" xfId="6" applyFont="1" applyBorder="1" applyProtection="1"/>
    <xf numFmtId="0" fontId="2" fillId="0" borderId="23" xfId="8" applyFont="1" applyBorder="1" applyProtection="1"/>
    <xf numFmtId="44" fontId="34" fillId="0" borderId="34" xfId="6" applyFont="1" applyBorder="1" applyProtection="1"/>
    <xf numFmtId="44" fontId="34" fillId="0" borderId="28" xfId="6" applyFont="1" applyBorder="1" applyProtection="1"/>
    <xf numFmtId="44" fontId="34" fillId="0" borderId="0" xfId="6" applyFont="1" applyBorder="1" applyProtection="1"/>
    <xf numFmtId="0" fontId="2" fillId="2" borderId="0" xfId="8" applyFill="1" applyProtection="1">
      <protection locked="0"/>
    </xf>
    <xf numFmtId="44" fontId="2" fillId="2" borderId="22" xfId="6" applyFill="1" applyBorder="1" applyProtection="1">
      <protection locked="0"/>
    </xf>
    <xf numFmtId="44" fontId="2" fillId="2" borderId="25" xfId="6" applyFill="1" applyBorder="1" applyProtection="1">
      <protection locked="0"/>
    </xf>
    <xf numFmtId="44" fontId="2" fillId="2" borderId="22" xfId="6" applyFill="1" applyBorder="1" applyAlignment="1" applyProtection="1">
      <protection locked="0"/>
    </xf>
    <xf numFmtId="44" fontId="2" fillId="2" borderId="25" xfId="6" applyFill="1" applyBorder="1" applyAlignment="1" applyProtection="1">
      <protection locked="0"/>
    </xf>
    <xf numFmtId="44" fontId="2" fillId="2" borderId="23" xfId="6" applyFill="1" applyBorder="1" applyAlignment="1" applyProtection="1">
      <protection locked="0"/>
    </xf>
    <xf numFmtId="44" fontId="2" fillId="2" borderId="20" xfId="6" applyFill="1" applyBorder="1" applyProtection="1">
      <protection locked="0"/>
    </xf>
    <xf numFmtId="44" fontId="2" fillId="2" borderId="20" xfId="6" applyFill="1" applyBorder="1" applyAlignment="1" applyProtection="1">
      <protection locked="0"/>
    </xf>
    <xf numFmtId="44" fontId="2" fillId="2" borderId="23" xfId="6" applyFill="1" applyBorder="1" applyProtection="1">
      <protection locked="0"/>
    </xf>
    <xf numFmtId="44" fontId="2" fillId="2" borderId="25" xfId="8" applyNumberFormat="1" applyFill="1" applyBorder="1" applyProtection="1">
      <protection locked="0"/>
    </xf>
    <xf numFmtId="44" fontId="2" fillId="2" borderId="21" xfId="6" applyFill="1" applyBorder="1" applyProtection="1">
      <protection locked="0"/>
    </xf>
    <xf numFmtId="0" fontId="2" fillId="2" borderId="0" xfId="8" applyFont="1" applyFill="1" applyProtection="1">
      <protection locked="0"/>
    </xf>
    <xf numFmtId="44" fontId="2" fillId="2" borderId="21" xfId="6" applyFont="1" applyFill="1" applyBorder="1" applyProtection="1">
      <protection locked="0"/>
    </xf>
    <xf numFmtId="44" fontId="2" fillId="2" borderId="0" xfId="6" applyFill="1" applyBorder="1" applyProtection="1">
      <protection locked="0"/>
    </xf>
    <xf numFmtId="6" fontId="2" fillId="2" borderId="21" xfId="6" applyNumberFormat="1" applyFill="1" applyBorder="1" applyProtection="1">
      <protection locked="0"/>
    </xf>
    <xf numFmtId="44" fontId="2" fillId="2" borderId="22" xfId="8" applyNumberFormat="1" applyFill="1" applyBorder="1" applyProtection="1">
      <protection locked="0"/>
    </xf>
    <xf numFmtId="44" fontId="2" fillId="10" borderId="22" xfId="6" applyFont="1" applyFill="1" applyBorder="1" applyProtection="1"/>
    <xf numFmtId="44" fontId="2" fillId="0" borderId="35" xfId="8" applyNumberFormat="1" applyFill="1" applyBorder="1" applyProtection="1"/>
    <xf numFmtId="44" fontId="2" fillId="0" borderId="33" xfId="8" applyNumberFormat="1" applyFill="1" applyBorder="1" applyProtection="1"/>
    <xf numFmtId="9" fontId="2" fillId="0" borderId="23" xfId="10" applyBorder="1" applyProtection="1"/>
    <xf numFmtId="0" fontId="35" fillId="0" borderId="0" xfId="8" applyNumberFormat="1" applyFont="1" applyBorder="1" applyAlignment="1" applyProtection="1">
      <alignment horizontal="left"/>
    </xf>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10" fontId="2" fillId="0" borderId="19" xfId="10" applyNumberFormat="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17"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0" borderId="0" xfId="0" applyFont="1" applyAlignment="1" applyProtection="1">
      <alignment horizontal="center"/>
    </xf>
    <xf numFmtId="3" fontId="24" fillId="6" borderId="3" xfId="11" applyNumberFormat="1" applyAlignment="1" applyProtection="1">
      <alignment horizontal="center"/>
    </xf>
    <xf numFmtId="0" fontId="7" fillId="5" borderId="12" xfId="0" applyFont="1" applyFill="1" applyBorder="1" applyAlignment="1" applyProtection="1">
      <alignment horizontal="center"/>
    </xf>
    <xf numFmtId="0" fontId="0" fillId="3" borderId="0" xfId="0" applyFont="1" applyFill="1" applyBorder="1" applyProtection="1"/>
    <xf numFmtId="0" fontId="27" fillId="0" borderId="0" xfId="0" applyFont="1" applyProtection="1"/>
    <xf numFmtId="0" fontId="0" fillId="0" borderId="0" xfId="0" applyProtection="1"/>
    <xf numFmtId="8" fontId="24" fillId="6" borderId="3" xfId="11" applyNumberFormat="1" applyAlignment="1" applyProtection="1">
      <alignment horizontal="center"/>
    </xf>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27" fillId="0" borderId="0" xfId="0" applyFont="1" applyFill="1" applyBorder="1" applyProtection="1"/>
    <xf numFmtId="0" fontId="27" fillId="3"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10" fontId="24" fillId="6" borderId="3" xfId="11" applyNumberFormat="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0" fontId="14" fillId="0" borderId="0" xfId="0" applyFont="1" applyProtection="1"/>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0" fontId="2" fillId="0" borderId="0" xfId="8" applyFill="1" applyProtection="1"/>
    <xf numFmtId="0" fontId="2" fillId="0" borderId="0" xfId="8" applyFill="1" applyBorder="1" applyProtection="1"/>
    <xf numFmtId="43" fontId="0" fillId="0" borderId="0" xfId="4" applyFont="1" applyProtection="1"/>
    <xf numFmtId="43" fontId="0" fillId="0" borderId="0" xfId="4" applyFont="1" applyAlignment="1" applyProtection="1">
      <alignment wrapText="1"/>
    </xf>
    <xf numFmtId="44" fontId="2" fillId="0" borderId="36" xfId="6" applyFont="1" applyBorder="1" applyProtection="1"/>
    <xf numFmtId="44" fontId="2" fillId="0" borderId="35" xfId="6" applyBorder="1" applyProtection="1"/>
    <xf numFmtId="10" fontId="2" fillId="0" borderId="23" xfId="10" applyNumberFormat="1" applyBorder="1" applyProtection="1"/>
    <xf numFmtId="44" fontId="34" fillId="0" borderId="37" xfId="6" applyFont="1" applyBorder="1" applyAlignment="1" applyProtection="1">
      <alignment horizontal="center"/>
    </xf>
    <xf numFmtId="5" fontId="0" fillId="0" borderId="0" xfId="0" applyNumberFormat="1" applyFont="1" applyAlignment="1">
      <alignment horizontal="center" vertical="top"/>
    </xf>
    <xf numFmtId="0" fontId="39" fillId="0" borderId="0" xfId="0" applyFont="1" applyProtection="1"/>
    <xf numFmtId="44" fontId="35" fillId="0" borderId="0" xfId="6" applyFont="1" applyProtection="1"/>
    <xf numFmtId="5" fontId="9" fillId="0" borderId="38" xfId="0" applyNumberFormat="1" applyFont="1" applyBorder="1" applyAlignment="1">
      <alignment horizontal="center" vertical="top"/>
    </xf>
    <xf numFmtId="165" fontId="9" fillId="0" borderId="38" xfId="0" applyNumberFormat="1" applyFont="1" applyBorder="1" applyAlignment="1">
      <alignment horizontal="center" vertical="top"/>
    </xf>
    <xf numFmtId="0" fontId="6" fillId="7" borderId="15" xfId="0" applyFont="1" applyFill="1" applyBorder="1" applyProtection="1"/>
    <xf numFmtId="3" fontId="24" fillId="6" borderId="39" xfId="11" applyNumberFormat="1" applyBorder="1" applyAlignment="1" applyProtection="1">
      <alignment horizontal="center"/>
      <protection locked="0"/>
    </xf>
    <xf numFmtId="0" fontId="9" fillId="7" borderId="16" xfId="0" applyFont="1" applyFill="1" applyBorder="1" applyProtection="1"/>
    <xf numFmtId="6" fontId="27" fillId="0" borderId="38" xfId="0" applyNumberFormat="1" applyFont="1" applyBorder="1" applyAlignment="1" applyProtection="1">
      <alignment horizontal="center" wrapText="1"/>
    </xf>
    <xf numFmtId="44" fontId="2" fillId="2" borderId="25" xfId="6" applyFont="1" applyFill="1" applyBorder="1" applyProtection="1">
      <protection locked="0"/>
    </xf>
    <xf numFmtId="6" fontId="0" fillId="11" borderId="0" xfId="0" applyNumberFormat="1" applyFont="1" applyFill="1" applyAlignment="1" applyProtection="1">
      <alignment horizontal="center"/>
    </xf>
    <xf numFmtId="165" fontId="0" fillId="11" borderId="0" xfId="0" applyNumberFormat="1" applyFont="1" applyFill="1" applyAlignment="1">
      <alignment horizontal="center" vertical="top"/>
    </xf>
    <xf numFmtId="2" fontId="10" fillId="11" borderId="0" xfId="0" applyNumberFormat="1" applyFont="1" applyFill="1" applyBorder="1" applyAlignment="1">
      <alignment horizontal="center" vertical="top"/>
    </xf>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34" fillId="0" borderId="30" xfId="8" applyFont="1" applyBorder="1" applyAlignment="1" applyProtection="1">
      <alignment horizontal="center" wrapText="1"/>
    </xf>
    <xf numFmtId="0" fontId="34" fillId="0" borderId="31" xfId="8" applyFont="1" applyBorder="1" applyAlignment="1" applyProtection="1">
      <alignment horizontal="center" wrapText="1"/>
    </xf>
    <xf numFmtId="0" fontId="34" fillId="0" borderId="0" xfId="8" applyFont="1" applyAlignment="1" applyProtection="1">
      <alignment horizontal="center"/>
    </xf>
    <xf numFmtId="0" fontId="32" fillId="0" borderId="0" xfId="8" applyFont="1" applyAlignment="1" applyProtection="1">
      <alignment horizontal="center"/>
    </xf>
  </cellXfs>
  <cellStyles count="14">
    <cellStyle name="ALSTEC Currency" xfId="1"/>
    <cellStyle name="ALSTEC Detail Header" xfId="2"/>
    <cellStyle name="ALSTEC Normal_RU EXP" xfId="3"/>
    <cellStyle name="Comma" xfId="4" builtinId="3"/>
    <cellStyle name="Comma 2" xfId="5"/>
    <cellStyle name="Currency 2" xfId="6"/>
    <cellStyle name="Hyperlink" xfId="7" builtinId="8"/>
    <cellStyle name="Normal" xfId="0" builtinId="0"/>
    <cellStyle name="Normal 2" xfId="8"/>
    <cellStyle name="Normal 3" xfId="13"/>
    <cellStyle name="Percent" xfId="9" builtinId="5"/>
    <cellStyle name="Percent 2" xfId="10"/>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workbookViewId="0"/>
  </sheetViews>
  <sheetFormatPr baseColWidth="10" defaultColWidth="8.83203125" defaultRowHeight="15" x14ac:dyDescent="0.2"/>
  <cols>
    <col min="1" max="1" width="116.83203125" customWidth="1"/>
  </cols>
  <sheetData>
    <row r="1" spans="1:1" x14ac:dyDescent="0.2">
      <c r="A1" s="247" t="s">
        <v>335</v>
      </c>
    </row>
    <row r="3" spans="1:1" ht="75.75" customHeight="1" x14ac:dyDescent="0.2">
      <c r="A3" s="248" t="s">
        <v>336</v>
      </c>
    </row>
    <row r="5" spans="1:1" x14ac:dyDescent="0.2">
      <c r="A5" s="247" t="s">
        <v>344</v>
      </c>
    </row>
    <row r="6" spans="1:1" ht="60" x14ac:dyDescent="0.2">
      <c r="A6" s="248" t="s">
        <v>462</v>
      </c>
    </row>
    <row r="7" spans="1:1" x14ac:dyDescent="0.2">
      <c r="A7" s="245"/>
    </row>
    <row r="8" spans="1:1" x14ac:dyDescent="0.2">
      <c r="A8" s="247" t="s">
        <v>337</v>
      </c>
    </row>
    <row r="9" spans="1:1" x14ac:dyDescent="0.2">
      <c r="A9" s="245" t="s">
        <v>466</v>
      </c>
    </row>
    <row r="10" spans="1:1" ht="30" x14ac:dyDescent="0.2">
      <c r="A10" s="245" t="s">
        <v>467</v>
      </c>
    </row>
    <row r="11" spans="1:1" ht="30" x14ac:dyDescent="0.2">
      <c r="A11" s="245" t="s">
        <v>468</v>
      </c>
    </row>
    <row r="12" spans="1:1" ht="45" x14ac:dyDescent="0.2">
      <c r="A12" s="245" t="s">
        <v>469</v>
      </c>
    </row>
    <row r="13" spans="1:1" ht="30" x14ac:dyDescent="0.2">
      <c r="A13" s="245" t="s">
        <v>470</v>
      </c>
    </row>
    <row r="14" spans="1:1" ht="30" x14ac:dyDescent="0.2">
      <c r="A14" s="245" t="s">
        <v>345</v>
      </c>
    </row>
    <row r="15" spans="1:1" x14ac:dyDescent="0.2">
      <c r="A15" t="s">
        <v>346</v>
      </c>
    </row>
    <row r="16" spans="1:1" x14ac:dyDescent="0.2">
      <c r="A16" s="185" t="s">
        <v>471</v>
      </c>
    </row>
    <row r="17" spans="1:1" x14ac:dyDescent="0.2">
      <c r="A17" s="185" t="s">
        <v>472</v>
      </c>
    </row>
    <row r="18" spans="1:1" x14ac:dyDescent="0.2">
      <c r="A18" s="185" t="s">
        <v>473</v>
      </c>
    </row>
    <row r="19" spans="1:1" x14ac:dyDescent="0.2">
      <c r="A19" s="185" t="s">
        <v>474</v>
      </c>
    </row>
    <row r="20" spans="1:1" x14ac:dyDescent="0.2">
      <c r="A20" s="185" t="s">
        <v>475</v>
      </c>
    </row>
    <row r="21" spans="1:1" x14ac:dyDescent="0.2">
      <c r="A21" s="185" t="s">
        <v>476</v>
      </c>
    </row>
    <row r="23" spans="1:1" x14ac:dyDescent="0.2">
      <c r="A23" s="247" t="s">
        <v>338</v>
      </c>
    </row>
    <row r="24" spans="1:1" ht="45" x14ac:dyDescent="0.2">
      <c r="A24" s="248" t="s">
        <v>339</v>
      </c>
    </row>
    <row r="25" spans="1:1" x14ac:dyDescent="0.2">
      <c r="A25" t="s">
        <v>477</v>
      </c>
    </row>
    <row r="26" spans="1:1" x14ac:dyDescent="0.2">
      <c r="A26" t="s">
        <v>478</v>
      </c>
    </row>
    <row r="27" spans="1:1" x14ac:dyDescent="0.2">
      <c r="A27" t="s">
        <v>479</v>
      </c>
    </row>
    <row r="28" spans="1:1" ht="30" x14ac:dyDescent="0.2">
      <c r="A28" s="245" t="s">
        <v>480</v>
      </c>
    </row>
    <row r="29" spans="1:1" x14ac:dyDescent="0.2">
      <c r="A29" t="s">
        <v>481</v>
      </c>
    </row>
    <row r="30" spans="1:1" x14ac:dyDescent="0.2">
      <c r="A30" t="s">
        <v>482</v>
      </c>
    </row>
    <row r="31" spans="1:1" x14ac:dyDescent="0.2">
      <c r="A31" t="s">
        <v>483</v>
      </c>
    </row>
    <row r="32" spans="1:1" ht="45" x14ac:dyDescent="0.2">
      <c r="A32" s="245" t="s">
        <v>484</v>
      </c>
    </row>
    <row r="33" spans="1:1" ht="47.25" customHeight="1" x14ac:dyDescent="0.2">
      <c r="A33" s="245" t="s">
        <v>459</v>
      </c>
    </row>
    <row r="34" spans="1:1" ht="30" x14ac:dyDescent="0.2">
      <c r="A34" s="245" t="s">
        <v>347</v>
      </c>
    </row>
    <row r="35" spans="1:1" ht="30" x14ac:dyDescent="0.2">
      <c r="A35" s="245" t="s">
        <v>348</v>
      </c>
    </row>
    <row r="37" spans="1:1" x14ac:dyDescent="0.2">
      <c r="A37" s="247" t="s">
        <v>340</v>
      </c>
    </row>
    <row r="38" spans="1:1" x14ac:dyDescent="0.2">
      <c r="A38" s="248" t="s">
        <v>341</v>
      </c>
    </row>
    <row r="39" spans="1:1" ht="30" x14ac:dyDescent="0.2">
      <c r="A39" s="245" t="s">
        <v>349</v>
      </c>
    </row>
    <row r="40" spans="1:1" ht="30" x14ac:dyDescent="0.2">
      <c r="A40" s="245" t="s">
        <v>350</v>
      </c>
    </row>
    <row r="42" spans="1:1" x14ac:dyDescent="0.2">
      <c r="A42" s="247" t="s">
        <v>342</v>
      </c>
    </row>
    <row r="43" spans="1:1" x14ac:dyDescent="0.2">
      <c r="A43" s="248" t="s">
        <v>343</v>
      </c>
    </row>
    <row r="44" spans="1:1" ht="45" x14ac:dyDescent="0.2">
      <c r="A44" s="245" t="s">
        <v>351</v>
      </c>
    </row>
  </sheetData>
  <sheetProtection password="8EE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00"/>
  </sheetPr>
  <dimension ref="A1:P1648"/>
  <sheetViews>
    <sheetView showGridLines="0" tabSelected="1" topLeftCell="J1376" zoomScale="80" zoomScaleNormal="80" zoomScalePageLayoutView="80" workbookViewId="0">
      <selection activeCell="E1453" sqref="E1453"/>
    </sheetView>
  </sheetViews>
  <sheetFormatPr baseColWidth="10" defaultColWidth="8.83203125" defaultRowHeight="15" outlineLevelRow="3" x14ac:dyDescent="0.2"/>
  <cols>
    <col min="1" max="1" width="12.5" style="2" customWidth="1"/>
    <col min="2" max="2" width="11.6640625" style="2" bestFit="1" customWidth="1"/>
    <col min="3" max="3" width="20" style="2" customWidth="1"/>
    <col min="4" max="4" width="47.83203125" style="2" customWidth="1"/>
    <col min="5" max="5" width="20.1640625" style="2" bestFit="1" customWidth="1"/>
    <col min="6" max="6" width="13.6640625" style="2" customWidth="1"/>
    <col min="7" max="7" width="22.1640625" style="27" customWidth="1"/>
    <col min="8" max="8" width="12.1640625" style="2" customWidth="1"/>
    <col min="9" max="9" width="12" style="2" bestFit="1" customWidth="1"/>
    <col min="10" max="10" width="13.5" style="2" customWidth="1"/>
    <col min="11" max="14" width="12.5" style="2" customWidth="1"/>
    <col min="15" max="15" width="10.1640625" style="2" customWidth="1"/>
    <col min="16" max="17" width="8.83203125" style="2"/>
    <col min="18" max="18" width="17.1640625" style="2" customWidth="1"/>
    <col min="19" max="16384" width="8.83203125" style="2"/>
  </cols>
  <sheetData>
    <row r="1" spans="3:15" x14ac:dyDescent="0.2">
      <c r="D1" s="24" t="s">
        <v>180</v>
      </c>
      <c r="E1" s="24"/>
    </row>
    <row r="2" spans="3:15" x14ac:dyDescent="0.2">
      <c r="C2" s="185" t="s">
        <v>402</v>
      </c>
      <c r="D2" s="240" t="s">
        <v>486</v>
      </c>
      <c r="E2" s="24"/>
      <c r="G2" s="24" t="s">
        <v>181</v>
      </c>
      <c r="H2" s="240">
        <v>2016</v>
      </c>
    </row>
    <row r="4" spans="3:15" x14ac:dyDescent="0.2">
      <c r="D4" s="24"/>
      <c r="E4" s="24"/>
      <c r="H4" s="9" t="s">
        <v>166</v>
      </c>
      <c r="I4" s="9" t="s">
        <v>259</v>
      </c>
      <c r="J4" s="9" t="s">
        <v>260</v>
      </c>
      <c r="K4" s="9" t="s">
        <v>261</v>
      </c>
      <c r="L4" s="9" t="s">
        <v>262</v>
      </c>
      <c r="M4" s="9" t="s">
        <v>263</v>
      </c>
      <c r="N4" s="9" t="s">
        <v>399</v>
      </c>
    </row>
    <row r="5" spans="3:15" x14ac:dyDescent="0.2">
      <c r="D5" s="24" t="s">
        <v>147</v>
      </c>
      <c r="E5" s="438"/>
      <c r="F5" s="439"/>
      <c r="G5" s="439"/>
      <c r="H5" s="214" t="s">
        <v>518</v>
      </c>
      <c r="I5" s="214" t="s">
        <v>325</v>
      </c>
      <c r="J5" s="214" t="s">
        <v>369</v>
      </c>
      <c r="K5" s="214" t="s">
        <v>370</v>
      </c>
      <c r="L5" s="214" t="s">
        <v>400</v>
      </c>
      <c r="M5" s="214" t="s">
        <v>464</v>
      </c>
      <c r="N5" s="214" t="s">
        <v>519</v>
      </c>
      <c r="O5" s="96"/>
    </row>
    <row r="6" spans="3:15" s="27" customFormat="1" x14ac:dyDescent="0.2">
      <c r="D6" s="24" t="s">
        <v>326</v>
      </c>
      <c r="E6" s="440"/>
      <c r="F6" s="440"/>
      <c r="G6" s="440"/>
      <c r="H6" s="214">
        <v>2017</v>
      </c>
      <c r="I6" s="214">
        <f t="shared" ref="I6:N6" si="0">H6+1</f>
        <v>2018</v>
      </c>
      <c r="J6" s="214">
        <f t="shared" si="0"/>
        <v>2019</v>
      </c>
      <c r="K6" s="214">
        <f t="shared" si="0"/>
        <v>2020</v>
      </c>
      <c r="L6" s="214">
        <f t="shared" si="0"/>
        <v>2021</v>
      </c>
      <c r="M6" s="214">
        <f t="shared" si="0"/>
        <v>2022</v>
      </c>
      <c r="N6" s="214">
        <f t="shared" si="0"/>
        <v>2023</v>
      </c>
      <c r="O6" s="96"/>
    </row>
    <row r="7" spans="3:15" x14ac:dyDescent="0.2">
      <c r="D7" s="111" t="s">
        <v>234</v>
      </c>
      <c r="E7" s="112"/>
      <c r="F7" s="113"/>
      <c r="G7" s="112"/>
      <c r="H7" s="214"/>
      <c r="I7" s="214">
        <v>9</v>
      </c>
      <c r="J7" s="214">
        <v>9</v>
      </c>
      <c r="K7" s="214">
        <v>9</v>
      </c>
      <c r="L7" s="214">
        <v>9</v>
      </c>
      <c r="M7" s="214">
        <v>9</v>
      </c>
      <c r="N7" s="214">
        <v>9</v>
      </c>
      <c r="O7" s="96"/>
    </row>
    <row r="8" spans="3:15" x14ac:dyDescent="0.2">
      <c r="D8" s="114" t="s">
        <v>371</v>
      </c>
      <c r="E8" s="96"/>
      <c r="F8" s="97"/>
      <c r="G8" s="96"/>
      <c r="H8" s="214"/>
      <c r="I8" s="214">
        <v>52</v>
      </c>
      <c r="J8" s="214">
        <v>52</v>
      </c>
      <c r="K8" s="214">
        <v>52</v>
      </c>
      <c r="L8" s="214">
        <v>52</v>
      </c>
      <c r="M8" s="214">
        <v>52</v>
      </c>
      <c r="N8" s="214">
        <v>52</v>
      </c>
      <c r="O8" s="96"/>
    </row>
    <row r="9" spans="3:15" x14ac:dyDescent="0.2">
      <c r="D9" s="114" t="s">
        <v>195</v>
      </c>
      <c r="E9" s="96"/>
      <c r="F9" s="97"/>
      <c r="G9" s="96"/>
      <c r="H9" s="214"/>
      <c r="I9" s="214">
        <v>100</v>
      </c>
      <c r="J9" s="214">
        <v>100</v>
      </c>
      <c r="K9" s="214">
        <v>100</v>
      </c>
      <c r="L9" s="214">
        <v>100</v>
      </c>
      <c r="M9" s="214">
        <v>100</v>
      </c>
      <c r="N9" s="214">
        <v>100</v>
      </c>
      <c r="O9" s="96"/>
    </row>
    <row r="10" spans="3:15" x14ac:dyDescent="0.2">
      <c r="D10" s="114" t="s">
        <v>209</v>
      </c>
      <c r="E10" s="96"/>
      <c r="F10" s="97"/>
      <c r="G10" s="96"/>
      <c r="H10" s="214"/>
      <c r="I10" s="214">
        <v>140</v>
      </c>
      <c r="J10" s="214">
        <v>140</v>
      </c>
      <c r="K10" s="214">
        <v>140</v>
      </c>
      <c r="L10" s="214">
        <v>140</v>
      </c>
      <c r="M10" s="214">
        <v>140</v>
      </c>
      <c r="N10" s="214">
        <v>140</v>
      </c>
      <c r="O10" s="96"/>
    </row>
    <row r="11" spans="3:15" x14ac:dyDescent="0.2">
      <c r="D11" s="114" t="s">
        <v>210</v>
      </c>
      <c r="E11" s="96"/>
      <c r="F11" s="97"/>
      <c r="G11" s="96"/>
      <c r="H11" s="214"/>
      <c r="I11" s="214">
        <v>140</v>
      </c>
      <c r="J11" s="214">
        <v>140</v>
      </c>
      <c r="K11" s="214">
        <v>140</v>
      </c>
      <c r="L11" s="214">
        <v>140</v>
      </c>
      <c r="M11" s="214">
        <v>140</v>
      </c>
      <c r="N11" s="214">
        <v>140</v>
      </c>
      <c r="O11" s="96"/>
    </row>
    <row r="12" spans="3:15" x14ac:dyDescent="0.2">
      <c r="D12" s="114" t="s">
        <v>211</v>
      </c>
      <c r="E12" s="96"/>
      <c r="F12" s="97"/>
      <c r="G12" s="96"/>
      <c r="H12" s="214"/>
      <c r="I12" s="214">
        <v>140</v>
      </c>
      <c r="J12" s="214">
        <v>140</v>
      </c>
      <c r="K12" s="214">
        <v>140</v>
      </c>
      <c r="L12" s="214">
        <v>140</v>
      </c>
      <c r="M12" s="214">
        <v>140</v>
      </c>
      <c r="N12" s="214">
        <v>140</v>
      </c>
      <c r="O12" s="96"/>
    </row>
    <row r="13" spans="3:15" x14ac:dyDescent="0.2">
      <c r="D13" s="114" t="s">
        <v>212</v>
      </c>
      <c r="E13" s="96"/>
      <c r="F13" s="97"/>
      <c r="G13" s="96"/>
      <c r="H13" s="214"/>
      <c r="I13" s="214">
        <v>140</v>
      </c>
      <c r="J13" s="214">
        <v>140</v>
      </c>
      <c r="K13" s="214">
        <v>140</v>
      </c>
      <c r="L13" s="214">
        <v>140</v>
      </c>
      <c r="M13" s="214">
        <v>140</v>
      </c>
      <c r="N13" s="214">
        <v>140</v>
      </c>
      <c r="O13" s="96"/>
    </row>
    <row r="14" spans="3:15" x14ac:dyDescent="0.2">
      <c r="D14" s="114" t="s">
        <v>213</v>
      </c>
      <c r="E14" s="96"/>
      <c r="F14" s="97"/>
      <c r="G14" s="96"/>
      <c r="H14" s="214"/>
      <c r="I14" s="215">
        <v>140</v>
      </c>
      <c r="J14" s="215">
        <v>140</v>
      </c>
      <c r="K14" s="215">
        <v>140</v>
      </c>
      <c r="L14" s="215">
        <v>140</v>
      </c>
      <c r="M14" s="215">
        <v>140</v>
      </c>
      <c r="N14" s="215">
        <v>140</v>
      </c>
      <c r="O14" s="96"/>
    </row>
    <row r="15" spans="3:15" x14ac:dyDescent="0.2">
      <c r="D15" s="114" t="s">
        <v>214</v>
      </c>
      <c r="E15" s="96"/>
      <c r="F15" s="97"/>
      <c r="G15" s="96"/>
      <c r="H15" s="214"/>
      <c r="I15" s="215">
        <v>140</v>
      </c>
      <c r="J15" s="215">
        <v>140</v>
      </c>
      <c r="K15" s="215">
        <v>140</v>
      </c>
      <c r="L15" s="215">
        <v>140</v>
      </c>
      <c r="M15" s="215">
        <v>140</v>
      </c>
      <c r="N15" s="215">
        <v>140</v>
      </c>
      <c r="O15" s="96"/>
    </row>
    <row r="16" spans="3:15" x14ac:dyDescent="0.2">
      <c r="D16" s="114" t="s">
        <v>215</v>
      </c>
      <c r="E16" s="96"/>
      <c r="F16" s="97"/>
      <c r="G16" s="96"/>
      <c r="H16" s="214"/>
      <c r="I16" s="215">
        <v>140</v>
      </c>
      <c r="J16" s="215">
        <v>140</v>
      </c>
      <c r="K16" s="215">
        <v>140</v>
      </c>
      <c r="L16" s="215">
        <v>140</v>
      </c>
      <c r="M16" s="215">
        <v>140</v>
      </c>
      <c r="N16" s="215">
        <v>140</v>
      </c>
      <c r="O16" s="96"/>
    </row>
    <row r="17" spans="4:15" x14ac:dyDescent="0.2">
      <c r="D17" s="114" t="s">
        <v>216</v>
      </c>
      <c r="E17" s="96"/>
      <c r="F17" s="97"/>
      <c r="G17" s="96"/>
      <c r="H17" s="214"/>
      <c r="I17" s="215">
        <v>140</v>
      </c>
      <c r="J17" s="215">
        <v>140</v>
      </c>
      <c r="K17" s="215">
        <v>140</v>
      </c>
      <c r="L17" s="215">
        <v>140</v>
      </c>
      <c r="M17" s="215">
        <v>140</v>
      </c>
      <c r="N17" s="215">
        <v>140</v>
      </c>
      <c r="O17" s="96"/>
    </row>
    <row r="18" spans="4:15" x14ac:dyDescent="0.2">
      <c r="D18" s="114" t="s">
        <v>217</v>
      </c>
      <c r="E18" s="96"/>
      <c r="F18" s="97"/>
      <c r="G18" s="96"/>
      <c r="H18" s="214"/>
      <c r="I18" s="215"/>
      <c r="J18" s="215"/>
      <c r="K18" s="215"/>
      <c r="L18" s="215"/>
      <c r="M18" s="215"/>
      <c r="N18" s="215"/>
      <c r="O18" s="96"/>
    </row>
    <row r="19" spans="4:15" x14ac:dyDescent="0.2">
      <c r="D19" s="114" t="s">
        <v>218</v>
      </c>
      <c r="E19" s="96"/>
      <c r="F19" s="97"/>
      <c r="G19" s="96"/>
      <c r="H19" s="214"/>
      <c r="I19" s="215"/>
      <c r="J19" s="215"/>
      <c r="K19" s="215"/>
      <c r="L19" s="215"/>
      <c r="M19" s="215"/>
      <c r="N19" s="215"/>
      <c r="O19" s="96"/>
    </row>
    <row r="20" spans="4:15" x14ac:dyDescent="0.2">
      <c r="D20" s="114" t="s">
        <v>219</v>
      </c>
      <c r="E20" s="96"/>
      <c r="F20" s="97"/>
      <c r="G20" s="96"/>
      <c r="H20" s="214"/>
      <c r="I20" s="215"/>
      <c r="J20" s="215"/>
      <c r="K20" s="215"/>
      <c r="L20" s="215"/>
      <c r="M20" s="215"/>
      <c r="N20" s="215"/>
      <c r="O20" s="96"/>
    </row>
    <row r="21" spans="4:15" x14ac:dyDescent="0.2">
      <c r="D21" s="114" t="s">
        <v>220</v>
      </c>
      <c r="E21" s="96"/>
      <c r="F21" s="97"/>
      <c r="G21" s="96"/>
      <c r="H21" s="214"/>
      <c r="I21" s="215"/>
      <c r="J21" s="215"/>
      <c r="K21" s="215"/>
      <c r="L21" s="215"/>
      <c r="M21" s="215"/>
      <c r="N21" s="215"/>
      <c r="O21" s="96"/>
    </row>
    <row r="22" spans="4:15" s="7" customFormat="1" x14ac:dyDescent="0.2">
      <c r="D22" s="119" t="s">
        <v>221</v>
      </c>
      <c r="E22" s="100"/>
      <c r="F22" s="99"/>
      <c r="G22" s="99"/>
      <c r="H22" s="174">
        <f t="shared" ref="H22:M22" si="1">SUM(H9:H21)</f>
        <v>0</v>
      </c>
      <c r="I22" s="174">
        <f t="shared" si="1"/>
        <v>1220</v>
      </c>
      <c r="J22" s="174">
        <f t="shared" si="1"/>
        <v>1220</v>
      </c>
      <c r="K22" s="174">
        <f t="shared" si="1"/>
        <v>1220</v>
      </c>
      <c r="L22" s="174">
        <f t="shared" si="1"/>
        <v>1220</v>
      </c>
      <c r="M22" s="174">
        <f t="shared" si="1"/>
        <v>1220</v>
      </c>
      <c r="N22" s="174">
        <f t="shared" ref="N22" si="2">SUM(N9:N21)</f>
        <v>1220</v>
      </c>
      <c r="O22" s="154"/>
    </row>
    <row r="23" spans="4:15" s="7" customFormat="1" x14ac:dyDescent="0.2">
      <c r="D23" s="119"/>
      <c r="E23" s="100"/>
      <c r="F23" s="99"/>
      <c r="G23" s="99"/>
      <c r="H23" s="99"/>
      <c r="I23" s="99"/>
      <c r="J23" s="99"/>
      <c r="K23" s="99"/>
      <c r="L23" s="99"/>
      <c r="M23" s="99"/>
      <c r="N23" s="99"/>
      <c r="O23" s="154"/>
    </row>
    <row r="24" spans="4:15" x14ac:dyDescent="0.2">
      <c r="D24" s="114" t="s">
        <v>238</v>
      </c>
      <c r="E24" s="96"/>
      <c r="F24" s="98"/>
      <c r="G24" s="99"/>
      <c r="H24" s="216">
        <v>0</v>
      </c>
      <c r="I24" s="216">
        <v>0.15</v>
      </c>
      <c r="J24" s="216">
        <v>0.15</v>
      </c>
      <c r="K24" s="216">
        <v>0.15</v>
      </c>
      <c r="L24" s="216">
        <v>0.15</v>
      </c>
      <c r="M24" s="216">
        <v>0.15</v>
      </c>
      <c r="N24" s="216">
        <v>0.15</v>
      </c>
      <c r="O24" s="96"/>
    </row>
    <row r="25" spans="4:15" x14ac:dyDescent="0.2">
      <c r="D25" s="114" t="s">
        <v>279</v>
      </c>
      <c r="E25" s="96"/>
      <c r="F25" s="96"/>
      <c r="G25" s="96"/>
      <c r="H25" s="216">
        <v>0</v>
      </c>
      <c r="I25" s="216">
        <v>0.1</v>
      </c>
      <c r="J25" s="216">
        <v>0.1</v>
      </c>
      <c r="K25" s="216">
        <v>0.1</v>
      </c>
      <c r="L25" s="216">
        <v>0.1</v>
      </c>
      <c r="M25" s="216">
        <v>0.1</v>
      </c>
      <c r="N25" s="216">
        <v>0.1</v>
      </c>
      <c r="O25" s="96"/>
    </row>
    <row r="26" spans="4:15" x14ac:dyDescent="0.2">
      <c r="D26" s="115"/>
      <c r="E26" s="100"/>
      <c r="F26" s="96"/>
      <c r="G26" s="96"/>
      <c r="H26" s="101"/>
      <c r="I26" s="101"/>
      <c r="J26" s="101"/>
      <c r="K26" s="101"/>
      <c r="L26" s="101"/>
      <c r="M26" s="101"/>
      <c r="N26" s="101"/>
      <c r="O26" s="96"/>
    </row>
    <row r="27" spans="4:15" x14ac:dyDescent="0.2">
      <c r="D27" s="114" t="s">
        <v>455</v>
      </c>
      <c r="E27" s="96"/>
      <c r="F27" s="189">
        <f>VLOOKUP(F37,'County DSA'!A4:F21,4,FALSE)</f>
        <v>6734</v>
      </c>
      <c r="G27" s="102" t="s">
        <v>179</v>
      </c>
      <c r="H27" s="103"/>
      <c r="I27" s="103"/>
      <c r="J27" s="103"/>
      <c r="K27" s="103"/>
      <c r="L27" s="103"/>
      <c r="M27" s="103"/>
      <c r="N27" s="103"/>
      <c r="O27" s="96"/>
    </row>
    <row r="28" spans="4:15" x14ac:dyDescent="0.2">
      <c r="D28" s="114" t="s">
        <v>44</v>
      </c>
      <c r="E28" s="96"/>
      <c r="F28" s="217">
        <v>1.03</v>
      </c>
      <c r="G28" s="96"/>
      <c r="H28" s="96"/>
      <c r="I28" s="96"/>
      <c r="J28" s="96"/>
      <c r="K28" s="96"/>
      <c r="L28" s="96"/>
      <c r="M28" s="96"/>
      <c r="N28" s="96"/>
      <c r="O28" s="96"/>
    </row>
    <row r="29" spans="4:15" x14ac:dyDescent="0.2">
      <c r="D29" s="114" t="s">
        <v>403</v>
      </c>
      <c r="E29" s="96"/>
      <c r="F29" s="340">
        <f>ROUND(854900/1605,0)</f>
        <v>533</v>
      </c>
      <c r="G29" s="105" t="s">
        <v>80</v>
      </c>
      <c r="H29" s="96"/>
      <c r="I29" s="96"/>
      <c r="J29" s="96"/>
      <c r="K29" s="96"/>
      <c r="L29" s="96"/>
      <c r="M29" s="96"/>
      <c r="N29" s="96"/>
      <c r="O29" s="96"/>
    </row>
    <row r="30" spans="4:15" x14ac:dyDescent="0.2">
      <c r="D30" s="114"/>
      <c r="E30" s="96"/>
      <c r="F30" s="218"/>
      <c r="G30" s="99"/>
      <c r="H30" s="104"/>
      <c r="I30" s="104"/>
      <c r="J30" s="104"/>
      <c r="K30" s="104"/>
      <c r="L30" s="104"/>
      <c r="M30" s="104"/>
      <c r="N30" s="104"/>
      <c r="O30" s="155"/>
    </row>
    <row r="31" spans="4:15" x14ac:dyDescent="0.2">
      <c r="D31" s="114" t="s">
        <v>148</v>
      </c>
      <c r="E31" s="96"/>
      <c r="F31" s="340">
        <v>0</v>
      </c>
      <c r="G31" s="105" t="s">
        <v>80</v>
      </c>
      <c r="H31" s="101"/>
      <c r="I31" s="101"/>
      <c r="J31" s="101"/>
      <c r="K31" s="101"/>
      <c r="L31" s="101"/>
      <c r="M31" s="101"/>
      <c r="N31" s="101"/>
      <c r="O31" s="96"/>
    </row>
    <row r="32" spans="4:15" x14ac:dyDescent="0.2">
      <c r="D32" s="115" t="s">
        <v>278</v>
      </c>
      <c r="E32" s="100"/>
      <c r="F32" s="340">
        <v>0</v>
      </c>
      <c r="G32" s="96" t="s">
        <v>280</v>
      </c>
      <c r="H32" s="96"/>
      <c r="I32" s="96"/>
      <c r="J32" s="96"/>
      <c r="K32" s="96"/>
      <c r="L32" s="96"/>
      <c r="M32" s="96"/>
      <c r="N32" s="96"/>
      <c r="O32" s="96"/>
    </row>
    <row r="33" spans="4:15" x14ac:dyDescent="0.2">
      <c r="D33" s="115" t="s">
        <v>293</v>
      </c>
      <c r="E33" s="100"/>
      <c r="F33" s="219" t="s">
        <v>487</v>
      </c>
      <c r="G33" s="96" t="s">
        <v>294</v>
      </c>
      <c r="H33" s="96"/>
      <c r="I33" s="96"/>
      <c r="J33" s="96"/>
      <c r="K33" s="96"/>
      <c r="L33" s="96"/>
      <c r="M33" s="96"/>
      <c r="N33" s="96"/>
      <c r="O33" s="96"/>
    </row>
    <row r="34" spans="4:15" x14ac:dyDescent="0.2">
      <c r="D34" s="115" t="s">
        <v>292</v>
      </c>
      <c r="E34" s="100"/>
      <c r="F34" s="338">
        <v>2</v>
      </c>
      <c r="G34" s="96" t="s">
        <v>7</v>
      </c>
      <c r="H34" s="96"/>
      <c r="I34" s="96"/>
      <c r="J34" s="96"/>
      <c r="K34" s="96"/>
      <c r="L34" s="96"/>
      <c r="M34" s="96"/>
      <c r="N34" s="96"/>
      <c r="O34" s="96"/>
    </row>
    <row r="35" spans="4:15" x14ac:dyDescent="0.2">
      <c r="D35" s="115" t="s">
        <v>10</v>
      </c>
      <c r="E35" s="100"/>
      <c r="F35" s="338">
        <v>3</v>
      </c>
      <c r="G35" s="102" t="s">
        <v>7</v>
      </c>
      <c r="H35" s="96"/>
      <c r="I35" s="96"/>
      <c r="J35" s="96"/>
      <c r="K35" s="96"/>
      <c r="L35" s="96"/>
      <c r="M35" s="96"/>
      <c r="N35" s="96"/>
      <c r="O35" s="96"/>
    </row>
    <row r="36" spans="4:15" x14ac:dyDescent="0.2">
      <c r="D36" s="115" t="s">
        <v>87</v>
      </c>
      <c r="E36" s="100"/>
      <c r="F36" s="338">
        <v>30</v>
      </c>
      <c r="G36" s="96" t="s">
        <v>80</v>
      </c>
      <c r="H36" s="96"/>
      <c r="I36" s="96"/>
      <c r="J36" s="96"/>
      <c r="K36" s="96"/>
      <c r="L36" s="96"/>
      <c r="M36" s="96"/>
      <c r="N36" s="96"/>
      <c r="O36" s="96"/>
    </row>
    <row r="37" spans="4:15" x14ac:dyDescent="0.2">
      <c r="D37" s="116" t="s">
        <v>328</v>
      </c>
      <c r="E37" s="117"/>
      <c r="F37" s="219" t="s">
        <v>392</v>
      </c>
      <c r="G37" s="118"/>
      <c r="H37" s="118"/>
      <c r="I37" s="118"/>
      <c r="J37" s="118"/>
      <c r="K37" s="118"/>
      <c r="L37" s="118"/>
      <c r="M37" s="118"/>
      <c r="N37" s="96"/>
      <c r="O37" s="96"/>
    </row>
    <row r="38" spans="4:15" x14ac:dyDescent="0.2">
      <c r="D38" s="24"/>
      <c r="E38" s="24"/>
      <c r="H38" s="5"/>
      <c r="I38" s="5"/>
      <c r="J38" s="5"/>
      <c r="K38" s="5"/>
      <c r="L38" s="5"/>
      <c r="M38" s="5"/>
      <c r="N38" s="5"/>
      <c r="O38" s="96"/>
    </row>
    <row r="39" spans="4:15" x14ac:dyDescent="0.2">
      <c r="D39" s="2" t="s">
        <v>411</v>
      </c>
      <c r="E39" s="7"/>
      <c r="H39" s="17">
        <f>($F$27*H22)</f>
        <v>0</v>
      </c>
      <c r="I39" s="17">
        <f>($F$27*I22)</f>
        <v>8215480</v>
      </c>
      <c r="J39" s="17">
        <f>($F$27*$F$28^(J6-$I$6))*J22</f>
        <v>8461944.4000000004</v>
      </c>
      <c r="K39" s="17">
        <f>($F$27*$F$28^(K6-$I$6))*K22</f>
        <v>8715802.7319999989</v>
      </c>
      <c r="L39" s="17">
        <f>($F$27*$F$28^(L6-$I$6))*L22</f>
        <v>8977276.813959999</v>
      </c>
      <c r="M39" s="17">
        <f>($F$27*$F$28^(M6-$I$6))*M22</f>
        <v>9246595.1183787994</v>
      </c>
      <c r="N39" s="17">
        <f>($F$27*$F$28^(N6-$I$6))*N22</f>
        <v>9523992.971930163</v>
      </c>
      <c r="O39" s="96"/>
    </row>
    <row r="40" spans="4:15" x14ac:dyDescent="0.2">
      <c r="D40" s="2" t="s">
        <v>463</v>
      </c>
      <c r="E40" s="7"/>
      <c r="H40" s="17">
        <f>-H39*1.5%</f>
        <v>0</v>
      </c>
      <c r="I40" s="17">
        <f t="shared" ref="I40:N40" si="3">-I39*1.5%</f>
        <v>-123232.2</v>
      </c>
      <c r="J40" s="17">
        <f t="shared" si="3"/>
        <v>-126929.166</v>
      </c>
      <c r="K40" s="17">
        <f t="shared" si="3"/>
        <v>-130737.04097999998</v>
      </c>
      <c r="L40" s="17">
        <f t="shared" si="3"/>
        <v>-134659.15220939997</v>
      </c>
      <c r="M40" s="17">
        <f t="shared" si="3"/>
        <v>-138698.92677568199</v>
      </c>
      <c r="N40" s="17">
        <f t="shared" si="3"/>
        <v>-142859.89457895243</v>
      </c>
      <c r="O40" s="96"/>
    </row>
    <row r="41" spans="4:15" x14ac:dyDescent="0.2">
      <c r="D41" s="2" t="s">
        <v>148</v>
      </c>
      <c r="E41" s="7"/>
      <c r="H41" s="17">
        <f>(H22*H24)*($F$31)</f>
        <v>0</v>
      </c>
      <c r="I41" s="17">
        <f>(I22*I24)*($F$31)</f>
        <v>0</v>
      </c>
      <c r="J41" s="17">
        <f>(J22*J24)*($F$31*$F$28^(J6-$I$6))</f>
        <v>0</v>
      </c>
      <c r="K41" s="17">
        <f>(K22*K24)*($F$31*$F$28^(K6-$I$6))</f>
        <v>0</v>
      </c>
      <c r="L41" s="17">
        <f>(L22*L24)*($F$31*$F$28^(L6-$I$6))</f>
        <v>0</v>
      </c>
      <c r="M41" s="17">
        <f>(M22*M24)*($F$31*$F$28^(M6-$I$6))</f>
        <v>0</v>
      </c>
      <c r="N41" s="17">
        <f>(N22*N24)*($F$31*$F$28^(N6-$I$6))</f>
        <v>0</v>
      </c>
      <c r="O41" s="96"/>
    </row>
    <row r="42" spans="4:15" x14ac:dyDescent="0.2">
      <c r="D42" s="2" t="s">
        <v>291</v>
      </c>
      <c r="E42" s="7"/>
      <c r="H42" s="17">
        <f t="shared" ref="H42:N42" si="4">IF($F$33="yes",$F$34*$F$83*(H22*H24),0)</f>
        <v>0</v>
      </c>
      <c r="I42" s="17">
        <f t="shared" si="4"/>
        <v>67710</v>
      </c>
      <c r="J42" s="17">
        <f t="shared" si="4"/>
        <v>67710</v>
      </c>
      <c r="K42" s="17">
        <f t="shared" si="4"/>
        <v>67710</v>
      </c>
      <c r="L42" s="17">
        <f t="shared" si="4"/>
        <v>67710</v>
      </c>
      <c r="M42" s="17">
        <f t="shared" si="4"/>
        <v>67710</v>
      </c>
      <c r="N42" s="17">
        <f t="shared" si="4"/>
        <v>67710</v>
      </c>
      <c r="O42" s="96"/>
    </row>
    <row r="43" spans="4:15" x14ac:dyDescent="0.2">
      <c r="D43" t="s">
        <v>9</v>
      </c>
      <c r="E43" s="7"/>
      <c r="H43" s="17">
        <f t="shared" ref="H43:N43" si="5">(H22*H24)*$F$83*$F$35</f>
        <v>0</v>
      </c>
      <c r="I43" s="17">
        <f t="shared" si="5"/>
        <v>101565</v>
      </c>
      <c r="J43" s="17">
        <f t="shared" si="5"/>
        <v>101565</v>
      </c>
      <c r="K43" s="17">
        <f t="shared" si="5"/>
        <v>101565</v>
      </c>
      <c r="L43" s="17">
        <f t="shared" si="5"/>
        <v>101565</v>
      </c>
      <c r="M43" s="17">
        <f t="shared" si="5"/>
        <v>101565</v>
      </c>
      <c r="N43" s="17">
        <f t="shared" si="5"/>
        <v>101565</v>
      </c>
      <c r="O43" s="96"/>
    </row>
    <row r="44" spans="4:15" x14ac:dyDescent="0.2">
      <c r="D44" s="2" t="s">
        <v>278</v>
      </c>
      <c r="E44" s="7"/>
      <c r="H44" s="36">
        <f t="shared" ref="H44:N44" si="6">(H22*H25)*$F$32</f>
        <v>0</v>
      </c>
      <c r="I44" s="36">
        <f t="shared" si="6"/>
        <v>0</v>
      </c>
      <c r="J44" s="36">
        <f t="shared" si="6"/>
        <v>0</v>
      </c>
      <c r="K44" s="36">
        <f t="shared" si="6"/>
        <v>0</v>
      </c>
      <c r="L44" s="36">
        <f t="shared" si="6"/>
        <v>0</v>
      </c>
      <c r="M44" s="36">
        <f t="shared" si="6"/>
        <v>0</v>
      </c>
      <c r="N44" s="36">
        <f t="shared" si="6"/>
        <v>0</v>
      </c>
      <c r="O44" s="96"/>
    </row>
    <row r="45" spans="4:15" x14ac:dyDescent="0.2">
      <c r="D45" s="2" t="s">
        <v>404</v>
      </c>
      <c r="E45" s="7"/>
      <c r="H45" s="53">
        <f>(H22*H25)*$F$29</f>
        <v>0</v>
      </c>
      <c r="I45" s="53">
        <f>(I22*I25)*$F$29</f>
        <v>65026</v>
      </c>
      <c r="J45" s="53">
        <f t="shared" ref="J45:N45" si="7">(J22*J25)*$F$29</f>
        <v>65026</v>
      </c>
      <c r="K45" s="53">
        <f t="shared" si="7"/>
        <v>65026</v>
      </c>
      <c r="L45" s="53">
        <f t="shared" si="7"/>
        <v>65026</v>
      </c>
      <c r="M45" s="53">
        <f t="shared" si="7"/>
        <v>65026</v>
      </c>
      <c r="N45" s="53">
        <f t="shared" si="7"/>
        <v>65026</v>
      </c>
      <c r="O45" s="96"/>
    </row>
    <row r="46" spans="4:15" x14ac:dyDescent="0.2">
      <c r="D46" s="2" t="s">
        <v>405</v>
      </c>
      <c r="E46" s="7"/>
      <c r="H46" s="219"/>
      <c r="I46" s="219"/>
      <c r="J46" s="219"/>
      <c r="K46" s="219"/>
      <c r="L46" s="219"/>
      <c r="M46" s="219"/>
      <c r="N46" s="219"/>
      <c r="O46" s="96" t="s">
        <v>412</v>
      </c>
    </row>
    <row r="47" spans="4:15" x14ac:dyDescent="0.2">
      <c r="D47" s="2" t="s">
        <v>327</v>
      </c>
      <c r="E47" s="7"/>
      <c r="H47" s="220">
        <v>150000</v>
      </c>
      <c r="I47" s="220"/>
      <c r="J47" s="220"/>
      <c r="K47" s="220"/>
      <c r="L47" s="220"/>
      <c r="M47" s="220"/>
      <c r="N47" s="220"/>
      <c r="O47" s="96" t="s">
        <v>413</v>
      </c>
    </row>
    <row r="48" spans="4:15" x14ac:dyDescent="0.2">
      <c r="D48" s="2" t="s">
        <v>87</v>
      </c>
      <c r="H48" s="246">
        <f t="shared" ref="H48:N48" si="8">$F$36*H22</f>
        <v>0</v>
      </c>
      <c r="I48" s="246">
        <f t="shared" si="8"/>
        <v>36600</v>
      </c>
      <c r="J48" s="246">
        <f t="shared" si="8"/>
        <v>36600</v>
      </c>
      <c r="K48" s="246">
        <f t="shared" si="8"/>
        <v>36600</v>
      </c>
      <c r="L48" s="246">
        <f t="shared" si="8"/>
        <v>36600</v>
      </c>
      <c r="M48" s="246">
        <f t="shared" si="8"/>
        <v>36600</v>
      </c>
      <c r="N48" s="246">
        <f t="shared" si="8"/>
        <v>36600</v>
      </c>
      <c r="O48" s="96"/>
    </row>
    <row r="49" spans="4:15" x14ac:dyDescent="0.2">
      <c r="D49" s="2" t="s">
        <v>16</v>
      </c>
      <c r="H49" s="220"/>
      <c r="I49" s="220"/>
      <c r="J49" s="220"/>
      <c r="K49" s="220"/>
      <c r="L49" s="220"/>
      <c r="M49" s="220"/>
      <c r="N49" s="220"/>
      <c r="O49" s="96"/>
    </row>
    <row r="50" spans="4:15" x14ac:dyDescent="0.2">
      <c r="D50" s="2" t="s">
        <v>13</v>
      </c>
      <c r="H50" s="220"/>
      <c r="I50" s="220"/>
      <c r="J50" s="220"/>
      <c r="K50" s="220"/>
      <c r="L50" s="220"/>
      <c r="M50" s="220"/>
      <c r="N50" s="220"/>
      <c r="O50" s="96"/>
    </row>
    <row r="51" spans="4:15" x14ac:dyDescent="0.2">
      <c r="D51" s="2" t="s">
        <v>88</v>
      </c>
      <c r="E51" s="7"/>
      <c r="H51" s="220"/>
      <c r="I51" s="220"/>
      <c r="J51" s="220"/>
      <c r="K51" s="220"/>
      <c r="L51" s="220"/>
      <c r="M51" s="220"/>
      <c r="N51" s="220"/>
      <c r="O51" s="96"/>
    </row>
    <row r="52" spans="4:15" x14ac:dyDescent="0.2">
      <c r="D52" s="2" t="s">
        <v>331</v>
      </c>
      <c r="E52" s="7"/>
      <c r="H52" s="219"/>
      <c r="I52" s="219"/>
      <c r="J52" s="219"/>
      <c r="K52" s="219"/>
      <c r="L52" s="219"/>
      <c r="M52" s="219"/>
      <c r="N52" s="219"/>
      <c r="O52" s="96"/>
    </row>
    <row r="53" spans="4:15" x14ac:dyDescent="0.2">
      <c r="D53" s="24" t="s">
        <v>76</v>
      </c>
      <c r="E53" s="24"/>
      <c r="F53" s="8"/>
      <c r="G53" s="3"/>
      <c r="H53" s="30">
        <f>H39+H40+H41+H42+H43+H44+H45+H46+H47+H48+H49+H50+H51+H52</f>
        <v>150000</v>
      </c>
      <c r="I53" s="30">
        <f t="shared" ref="I53:N53" si="9">I39+I40+I41+I42+I43+I44+I45+I46+I47+I48+I49+I50+I51+I52</f>
        <v>8363148.7999999998</v>
      </c>
      <c r="J53" s="30">
        <f t="shared" si="9"/>
        <v>8605916.2340000011</v>
      </c>
      <c r="K53" s="30">
        <f t="shared" si="9"/>
        <v>8855966.6910199989</v>
      </c>
      <c r="L53" s="30">
        <f t="shared" si="9"/>
        <v>9113518.6617505997</v>
      </c>
      <c r="M53" s="30">
        <f t="shared" si="9"/>
        <v>9378797.1916031167</v>
      </c>
      <c r="N53" s="30">
        <f t="shared" si="9"/>
        <v>9652034.0773512106</v>
      </c>
      <c r="O53" s="96"/>
    </row>
    <row r="54" spans="4:15" x14ac:dyDescent="0.2">
      <c r="D54" s="7"/>
      <c r="E54" s="7"/>
      <c r="H54" s="5"/>
      <c r="I54" s="5"/>
      <c r="J54" s="5"/>
      <c r="K54" s="5"/>
      <c r="L54" s="5"/>
      <c r="M54" s="5"/>
      <c r="N54" s="5"/>
      <c r="O54" s="96"/>
    </row>
    <row r="55" spans="4:15" x14ac:dyDescent="0.2">
      <c r="D55" s="24"/>
      <c r="E55" s="24"/>
      <c r="O55" s="156"/>
    </row>
    <row r="56" spans="4:15" x14ac:dyDescent="0.2">
      <c r="D56" s="24"/>
      <c r="E56" s="24"/>
      <c r="O56" s="96"/>
    </row>
    <row r="57" spans="4:15" x14ac:dyDescent="0.2">
      <c r="D57" s="24" t="s">
        <v>149</v>
      </c>
      <c r="E57" s="8"/>
      <c r="H57" s="32" t="str">
        <f t="shared" ref="H57:N59" si="10">H4</f>
        <v>PLANNING</v>
      </c>
      <c r="I57" s="32" t="str">
        <f t="shared" si="10"/>
        <v>YR 1</v>
      </c>
      <c r="J57" s="32" t="str">
        <f t="shared" si="10"/>
        <v>YR 2</v>
      </c>
      <c r="K57" s="32" t="str">
        <f t="shared" si="10"/>
        <v>YR 3</v>
      </c>
      <c r="L57" s="32" t="str">
        <f t="shared" si="10"/>
        <v>YR 4</v>
      </c>
      <c r="M57" s="32" t="str">
        <f t="shared" si="10"/>
        <v>YR 5</v>
      </c>
      <c r="N57" s="32" t="str">
        <f t="shared" si="10"/>
        <v>YR 6</v>
      </c>
      <c r="O57" s="96"/>
    </row>
    <row r="58" spans="4:15" x14ac:dyDescent="0.2">
      <c r="D58" s="8" t="s">
        <v>146</v>
      </c>
      <c r="E58" s="8"/>
      <c r="H58" s="160" t="str">
        <f t="shared" si="10"/>
        <v>2017-2018</v>
      </c>
      <c r="I58" s="160" t="str">
        <f t="shared" si="10"/>
        <v>2018-19</v>
      </c>
      <c r="J58" s="160" t="str">
        <f t="shared" si="10"/>
        <v>2019-20</v>
      </c>
      <c r="K58" s="160" t="str">
        <f t="shared" si="10"/>
        <v>2020-21</v>
      </c>
      <c r="L58" s="160" t="str">
        <f t="shared" si="10"/>
        <v>2021-22</v>
      </c>
      <c r="M58" s="160" t="str">
        <f t="shared" si="10"/>
        <v>2022-23</v>
      </c>
      <c r="N58" s="160" t="str">
        <f t="shared" si="10"/>
        <v>2023-24</v>
      </c>
      <c r="O58" s="96"/>
    </row>
    <row r="59" spans="4:15" x14ac:dyDescent="0.2">
      <c r="D59" s="8" t="s">
        <v>82</v>
      </c>
      <c r="E59" s="8"/>
      <c r="H59" s="9">
        <f t="shared" si="10"/>
        <v>2017</v>
      </c>
      <c r="I59" s="9">
        <f t="shared" si="10"/>
        <v>2018</v>
      </c>
      <c r="J59" s="9">
        <f t="shared" si="10"/>
        <v>2019</v>
      </c>
      <c r="K59" s="9">
        <f t="shared" si="10"/>
        <v>2020</v>
      </c>
      <c r="L59" s="9">
        <f t="shared" si="10"/>
        <v>2021</v>
      </c>
      <c r="M59" s="9">
        <f t="shared" si="10"/>
        <v>2022</v>
      </c>
      <c r="N59" s="9">
        <f t="shared" si="10"/>
        <v>2023</v>
      </c>
      <c r="O59" s="96"/>
    </row>
    <row r="60" spans="4:15" x14ac:dyDescent="0.2">
      <c r="D60" s="120" t="s">
        <v>240</v>
      </c>
      <c r="E60" s="112"/>
      <c r="F60" s="121"/>
      <c r="G60" s="122"/>
      <c r="H60" s="112"/>
      <c r="I60" s="112"/>
      <c r="J60" s="112"/>
      <c r="K60" s="112"/>
      <c r="L60" s="112"/>
      <c r="M60" s="112"/>
      <c r="N60" s="112"/>
      <c r="O60" s="96"/>
    </row>
    <row r="61" spans="4:15" x14ac:dyDescent="0.2">
      <c r="D61" s="123" t="s">
        <v>48</v>
      </c>
      <c r="E61" s="96"/>
      <c r="F61" s="106"/>
      <c r="G61" s="107"/>
      <c r="H61" s="96"/>
      <c r="I61" s="96"/>
      <c r="J61" s="96"/>
      <c r="K61" s="96"/>
      <c r="L61" s="96"/>
      <c r="M61" s="96"/>
      <c r="N61" s="96"/>
      <c r="O61" s="96"/>
    </row>
    <row r="62" spans="4:15" x14ac:dyDescent="0.2">
      <c r="D62" s="114" t="s">
        <v>54</v>
      </c>
      <c r="E62" s="96"/>
      <c r="F62" s="221">
        <v>9500</v>
      </c>
      <c r="G62" s="107" t="s">
        <v>56</v>
      </c>
      <c r="H62" s="96"/>
      <c r="I62" s="96"/>
      <c r="J62" s="96"/>
      <c r="K62" s="96"/>
      <c r="L62" s="96"/>
      <c r="M62" s="96"/>
      <c r="N62" s="96"/>
      <c r="O62" s="96"/>
    </row>
    <row r="63" spans="4:15" x14ac:dyDescent="0.2">
      <c r="D63" s="114" t="s">
        <v>55</v>
      </c>
      <c r="E63" s="96"/>
      <c r="F63" s="221">
        <v>13500</v>
      </c>
      <c r="G63" s="107" t="s">
        <v>56</v>
      </c>
      <c r="H63" s="96"/>
      <c r="I63" s="96"/>
      <c r="J63" s="96"/>
      <c r="K63" s="96"/>
      <c r="L63" s="96"/>
      <c r="M63" s="96"/>
      <c r="N63" s="96"/>
      <c r="O63" s="96"/>
    </row>
    <row r="64" spans="4:15" x14ac:dyDescent="0.2">
      <c r="D64" s="114" t="s">
        <v>118</v>
      </c>
      <c r="E64" s="96"/>
      <c r="F64" s="222">
        <v>0.8</v>
      </c>
      <c r="G64" s="107"/>
      <c r="H64" s="96"/>
      <c r="I64" s="96"/>
      <c r="J64" s="96"/>
      <c r="K64" s="96"/>
      <c r="L64" s="96"/>
      <c r="M64" s="96"/>
      <c r="N64" s="96"/>
      <c r="O64" s="96"/>
    </row>
    <row r="65" spans="4:15" x14ac:dyDescent="0.2">
      <c r="D65" s="171" t="s">
        <v>247</v>
      </c>
      <c r="E65" s="96"/>
      <c r="F65" s="222">
        <v>0.55000000000000004</v>
      </c>
      <c r="G65" s="107"/>
      <c r="H65" s="96"/>
      <c r="I65" s="96"/>
      <c r="J65" s="96"/>
      <c r="K65" s="96"/>
      <c r="L65" s="96"/>
      <c r="M65" s="96"/>
      <c r="N65" s="96"/>
      <c r="O65" s="96"/>
    </row>
    <row r="66" spans="4:15" x14ac:dyDescent="0.2">
      <c r="D66" s="114" t="s">
        <v>57</v>
      </c>
      <c r="E66" s="96"/>
      <c r="F66" s="108">
        <f>(F65*F62)+((1-F65)*F63)</f>
        <v>11300</v>
      </c>
      <c r="G66" s="107" t="s">
        <v>56</v>
      </c>
      <c r="H66" s="96"/>
      <c r="I66" s="96"/>
      <c r="J66" s="96"/>
      <c r="K66" s="96"/>
      <c r="L66" s="96"/>
      <c r="M66" s="96"/>
      <c r="N66" s="96"/>
      <c r="O66" s="96"/>
    </row>
    <row r="67" spans="4:15" x14ac:dyDescent="0.2">
      <c r="D67" s="114" t="s">
        <v>49</v>
      </c>
      <c r="E67" s="96"/>
      <c r="F67" s="223">
        <v>7.6499999999999999E-2</v>
      </c>
      <c r="G67" s="107" t="s">
        <v>53</v>
      </c>
      <c r="H67" s="96"/>
      <c r="I67" s="96"/>
      <c r="J67" s="96"/>
      <c r="K67" s="96"/>
      <c r="L67" s="96"/>
      <c r="M67" s="96"/>
      <c r="N67" s="96"/>
      <c r="O67" s="96"/>
    </row>
    <row r="68" spans="4:15" x14ac:dyDescent="0.2">
      <c r="D68" s="114" t="s">
        <v>50</v>
      </c>
      <c r="E68" s="96"/>
      <c r="F68" s="223">
        <v>0.14499999999999999</v>
      </c>
      <c r="G68" s="107" t="s">
        <v>53</v>
      </c>
      <c r="H68" s="96"/>
      <c r="I68" s="96"/>
      <c r="J68" s="96"/>
      <c r="K68" s="96"/>
      <c r="L68" s="96"/>
      <c r="M68" s="96"/>
      <c r="N68" s="96"/>
      <c r="O68" s="96"/>
    </row>
    <row r="69" spans="4:15" x14ac:dyDescent="0.2">
      <c r="D69" s="114" t="s">
        <v>51</v>
      </c>
      <c r="E69" s="96"/>
      <c r="F69" s="223">
        <v>0.14499999999999999</v>
      </c>
      <c r="G69" s="107" t="s">
        <v>53</v>
      </c>
      <c r="H69" s="96"/>
      <c r="I69" s="96"/>
      <c r="J69" s="96"/>
      <c r="K69" s="96"/>
      <c r="L69" s="96"/>
      <c r="M69" s="96"/>
      <c r="N69" s="96"/>
      <c r="O69" s="96"/>
    </row>
    <row r="70" spans="4:15" x14ac:dyDescent="0.2">
      <c r="D70" s="114" t="s">
        <v>52</v>
      </c>
      <c r="E70" s="96"/>
      <c r="F70" s="223">
        <v>1.4E-2</v>
      </c>
      <c r="G70" s="107" t="s">
        <v>53</v>
      </c>
      <c r="H70" s="96"/>
      <c r="I70" s="96"/>
      <c r="J70" s="96"/>
      <c r="K70" s="96"/>
      <c r="L70" s="96"/>
      <c r="M70" s="96"/>
      <c r="N70" s="96"/>
      <c r="O70" s="96"/>
    </row>
    <row r="71" spans="4:15" x14ac:dyDescent="0.2">
      <c r="D71" s="114" t="s">
        <v>283</v>
      </c>
      <c r="E71" s="96"/>
      <c r="F71" s="221">
        <v>0</v>
      </c>
      <c r="G71" s="180" t="s">
        <v>285</v>
      </c>
      <c r="H71" s="96"/>
      <c r="I71" s="96"/>
      <c r="J71" s="96"/>
      <c r="K71" s="96"/>
      <c r="L71" s="96"/>
      <c r="M71" s="96"/>
      <c r="N71" s="96"/>
      <c r="O71" s="96"/>
    </row>
    <row r="72" spans="4:15" x14ac:dyDescent="0.2">
      <c r="D72" s="114" t="s">
        <v>284</v>
      </c>
      <c r="E72" s="96"/>
      <c r="F72" s="221">
        <v>800</v>
      </c>
      <c r="G72" s="180" t="s">
        <v>285</v>
      </c>
      <c r="H72" s="96"/>
      <c r="I72" s="96"/>
      <c r="J72" s="96"/>
      <c r="K72" s="96"/>
      <c r="L72" s="96"/>
      <c r="M72" s="96"/>
      <c r="N72" s="96"/>
      <c r="O72" s="96"/>
    </row>
    <row r="73" spans="4:15" x14ac:dyDescent="0.2">
      <c r="D73" s="114"/>
      <c r="E73" s="96"/>
      <c r="F73" s="109"/>
      <c r="G73" s="107"/>
      <c r="H73" s="96"/>
      <c r="I73" s="96"/>
      <c r="J73" s="96"/>
      <c r="K73" s="96"/>
      <c r="L73" s="96"/>
      <c r="M73" s="96"/>
      <c r="N73" s="96"/>
      <c r="O73" s="96"/>
    </row>
    <row r="74" spans="4:15" x14ac:dyDescent="0.2">
      <c r="D74" s="114" t="s">
        <v>158</v>
      </c>
      <c r="E74" s="96"/>
      <c r="F74" s="221">
        <v>0</v>
      </c>
      <c r="G74" s="107" t="s">
        <v>172</v>
      </c>
      <c r="H74" s="96"/>
      <c r="I74" s="96"/>
      <c r="J74" s="96"/>
      <c r="K74" s="96"/>
      <c r="L74" s="96"/>
      <c r="M74" s="96"/>
      <c r="N74" s="96"/>
      <c r="O74" s="96"/>
    </row>
    <row r="75" spans="4:15" x14ac:dyDescent="0.2">
      <c r="D75" s="114" t="s">
        <v>81</v>
      </c>
      <c r="E75" s="96"/>
      <c r="F75" s="223">
        <v>0</v>
      </c>
      <c r="G75" s="107" t="s">
        <v>277</v>
      </c>
      <c r="H75" s="96"/>
      <c r="I75" s="96"/>
      <c r="J75" s="96"/>
      <c r="K75" s="96"/>
      <c r="L75" s="96"/>
      <c r="M75" s="96"/>
      <c r="N75" s="96"/>
      <c r="O75" s="96"/>
    </row>
    <row r="76" spans="4:15" x14ac:dyDescent="0.2">
      <c r="D76" s="124"/>
      <c r="E76" s="110"/>
      <c r="F76" s="98"/>
      <c r="G76" s="99"/>
      <c r="H76" s="103"/>
      <c r="I76" s="103"/>
      <c r="J76" s="103"/>
      <c r="K76" s="103"/>
      <c r="L76" s="103"/>
      <c r="M76" s="103"/>
      <c r="N76" s="103"/>
      <c r="O76" s="96"/>
    </row>
    <row r="77" spans="4:15" x14ac:dyDescent="0.2">
      <c r="D77" s="124" t="s">
        <v>167</v>
      </c>
      <c r="E77" s="110"/>
      <c r="F77" s="98"/>
      <c r="G77" s="99"/>
      <c r="H77" s="168">
        <f t="shared" ref="H77:M77" si="11">SUM(H78:H81)</f>
        <v>1</v>
      </c>
      <c r="I77" s="168">
        <f t="shared" si="11"/>
        <v>31</v>
      </c>
      <c r="J77" s="168">
        <f t="shared" si="11"/>
        <v>33</v>
      </c>
      <c r="K77" s="168">
        <f t="shared" si="11"/>
        <v>36</v>
      </c>
      <c r="L77" s="168">
        <f t="shared" si="11"/>
        <v>36</v>
      </c>
      <c r="M77" s="168">
        <f t="shared" si="11"/>
        <v>37</v>
      </c>
      <c r="N77" s="168">
        <f t="shared" ref="N77" si="12">SUM(N78:N81)</f>
        <v>37</v>
      </c>
      <c r="O77" s="96"/>
    </row>
    <row r="78" spans="4:15" x14ac:dyDescent="0.2">
      <c r="D78" s="114" t="s">
        <v>84</v>
      </c>
      <c r="E78" s="96"/>
      <c r="F78" s="98"/>
      <c r="G78" s="99"/>
      <c r="H78" s="168">
        <f>H$97</f>
        <v>0</v>
      </c>
      <c r="I78" s="168">
        <f>I$97</f>
        <v>4</v>
      </c>
      <c r="J78" s="168">
        <f t="shared" ref="J78:N78" si="13">J$97</f>
        <v>5</v>
      </c>
      <c r="K78" s="168">
        <f t="shared" si="13"/>
        <v>5</v>
      </c>
      <c r="L78" s="168">
        <f t="shared" si="13"/>
        <v>5</v>
      </c>
      <c r="M78" s="168">
        <f t="shared" si="13"/>
        <v>5</v>
      </c>
      <c r="N78" s="168">
        <f t="shared" si="13"/>
        <v>5</v>
      </c>
      <c r="O78" s="96"/>
    </row>
    <row r="79" spans="4:15" x14ac:dyDescent="0.2">
      <c r="D79" s="114" t="s">
        <v>136</v>
      </c>
      <c r="E79" s="96"/>
      <c r="F79" s="98"/>
      <c r="G79" s="99"/>
      <c r="H79" s="168">
        <f>H$105</f>
        <v>1</v>
      </c>
      <c r="I79" s="168">
        <f t="shared" ref="I79:N79" si="14">I$105</f>
        <v>1</v>
      </c>
      <c r="J79" s="168">
        <f t="shared" si="14"/>
        <v>1</v>
      </c>
      <c r="K79" s="168">
        <f t="shared" si="14"/>
        <v>2</v>
      </c>
      <c r="L79" s="168">
        <f t="shared" si="14"/>
        <v>2</v>
      </c>
      <c r="M79" s="168">
        <f t="shared" si="14"/>
        <v>2</v>
      </c>
      <c r="N79" s="168">
        <f t="shared" si="14"/>
        <v>2</v>
      </c>
      <c r="O79" s="96"/>
    </row>
    <row r="80" spans="4:15" x14ac:dyDescent="0.2">
      <c r="D80" s="114" t="s">
        <v>408</v>
      </c>
      <c r="E80" s="96"/>
      <c r="F80" s="98"/>
      <c r="G80" s="99"/>
      <c r="H80" s="168">
        <f>H$129</f>
        <v>0</v>
      </c>
      <c r="I80" s="168">
        <f t="shared" ref="I80:N80" si="15">I$129</f>
        <v>2</v>
      </c>
      <c r="J80" s="168">
        <f t="shared" si="15"/>
        <v>2</v>
      </c>
      <c r="K80" s="168">
        <f t="shared" si="15"/>
        <v>3</v>
      </c>
      <c r="L80" s="168">
        <f t="shared" si="15"/>
        <v>3</v>
      </c>
      <c r="M80" s="168">
        <f t="shared" si="15"/>
        <v>3</v>
      </c>
      <c r="N80" s="168">
        <f t="shared" si="15"/>
        <v>3</v>
      </c>
      <c r="O80" s="96"/>
    </row>
    <row r="81" spans="3:15" x14ac:dyDescent="0.2">
      <c r="D81" s="114" t="s">
        <v>22</v>
      </c>
      <c r="E81" s="96"/>
      <c r="F81" s="98"/>
      <c r="G81" s="99"/>
      <c r="H81" s="337">
        <f>H$245</f>
        <v>0</v>
      </c>
      <c r="I81" s="337">
        <f t="shared" ref="I81:N81" si="16">I$245</f>
        <v>24</v>
      </c>
      <c r="J81" s="337">
        <f t="shared" si="16"/>
        <v>25</v>
      </c>
      <c r="K81" s="337">
        <f t="shared" si="16"/>
        <v>26</v>
      </c>
      <c r="L81" s="337">
        <f t="shared" si="16"/>
        <v>26</v>
      </c>
      <c r="M81" s="337">
        <f t="shared" si="16"/>
        <v>27</v>
      </c>
      <c r="N81" s="337">
        <f t="shared" si="16"/>
        <v>27</v>
      </c>
      <c r="O81" s="96"/>
    </row>
    <row r="82" spans="3:15" x14ac:dyDescent="0.2">
      <c r="D82" s="114"/>
      <c r="E82" s="96"/>
      <c r="F82" s="98"/>
      <c r="G82" s="99"/>
      <c r="H82" s="104"/>
      <c r="I82" s="104"/>
      <c r="J82" s="104"/>
      <c r="K82" s="104"/>
      <c r="L82" s="104"/>
      <c r="M82" s="104"/>
      <c r="N82" s="104"/>
      <c r="O82" s="96"/>
    </row>
    <row r="83" spans="3:15" x14ac:dyDescent="0.2">
      <c r="D83" s="114" t="s">
        <v>230</v>
      </c>
      <c r="E83" s="96"/>
      <c r="F83" s="224">
        <v>185</v>
      </c>
      <c r="G83" s="99"/>
      <c r="H83" s="104"/>
      <c r="I83" s="104"/>
      <c r="J83" s="104"/>
      <c r="K83" s="104"/>
      <c r="L83" s="104"/>
      <c r="M83" s="104"/>
      <c r="N83" s="104"/>
      <c r="O83" s="96"/>
    </row>
    <row r="84" spans="3:15" x14ac:dyDescent="0.2">
      <c r="D84" s="114" t="s">
        <v>236</v>
      </c>
      <c r="E84" s="96"/>
      <c r="F84" s="225">
        <v>0</v>
      </c>
      <c r="G84" s="96"/>
      <c r="H84" s="96"/>
      <c r="I84" s="96"/>
      <c r="J84" s="96"/>
      <c r="K84" s="96"/>
      <c r="L84" s="96"/>
      <c r="M84" s="96"/>
      <c r="N84" s="96"/>
      <c r="O84" s="96"/>
    </row>
    <row r="85" spans="3:15" x14ac:dyDescent="0.2">
      <c r="D85" s="114" t="s">
        <v>97</v>
      </c>
      <c r="E85" s="96"/>
      <c r="F85" s="225">
        <v>0</v>
      </c>
      <c r="G85" s="96"/>
      <c r="H85" s="96"/>
      <c r="I85" s="96"/>
      <c r="J85" s="96"/>
      <c r="K85" s="96"/>
      <c r="L85" s="96"/>
      <c r="M85" s="96"/>
      <c r="N85" s="96"/>
      <c r="O85" s="96"/>
    </row>
    <row r="86" spans="3:15" x14ac:dyDescent="0.2">
      <c r="D86" s="125" t="s">
        <v>207</v>
      </c>
      <c r="E86" s="118"/>
      <c r="F86" s="226">
        <v>0</v>
      </c>
      <c r="G86" s="118"/>
      <c r="H86" s="118"/>
      <c r="I86" s="118"/>
      <c r="J86" s="118"/>
      <c r="K86" s="118"/>
      <c r="L86" s="118"/>
      <c r="M86" s="118"/>
      <c r="N86" s="96"/>
      <c r="O86" s="96"/>
    </row>
    <row r="87" spans="3:15" x14ac:dyDescent="0.2">
      <c r="D87" s="27"/>
      <c r="E87" s="27"/>
      <c r="F87" s="27"/>
      <c r="G87" s="39"/>
      <c r="O87" s="96"/>
    </row>
    <row r="88" spans="3:15" ht="14.25" customHeight="1" x14ac:dyDescent="0.2">
      <c r="D88" s="27"/>
      <c r="E88" s="4" t="s">
        <v>191</v>
      </c>
      <c r="F88" s="4" t="s">
        <v>229</v>
      </c>
      <c r="G88" s="39"/>
      <c r="H88" s="335" t="s">
        <v>456</v>
      </c>
      <c r="O88" s="96"/>
    </row>
    <row r="89" spans="3:15" x14ac:dyDescent="0.2">
      <c r="D89" s="27"/>
      <c r="E89" s="165" t="s">
        <v>28</v>
      </c>
      <c r="F89" s="27"/>
      <c r="G89" s="39"/>
      <c r="O89" s="2" t="s">
        <v>193</v>
      </c>
    </row>
    <row r="90" spans="3:15" s="26" customFormat="1" x14ac:dyDescent="0.2">
      <c r="D90" s="3" t="s">
        <v>228</v>
      </c>
      <c r="E90" s="3"/>
      <c r="F90" s="22"/>
      <c r="G90" s="22"/>
      <c r="K90" s="18"/>
      <c r="L90" s="18"/>
      <c r="M90" s="18"/>
      <c r="N90" s="18"/>
      <c r="O90" s="96"/>
    </row>
    <row r="91" spans="3:15" s="26" customFormat="1" x14ac:dyDescent="0.2">
      <c r="C91" s="188"/>
      <c r="D91" s="227" t="s">
        <v>488</v>
      </c>
      <c r="E91" s="228">
        <v>2018</v>
      </c>
      <c r="F91" s="229">
        <v>105000</v>
      </c>
      <c r="G91" s="241"/>
      <c r="H91" s="60">
        <f t="shared" ref="H91:N95" si="17">IF($E91&lt;=H$59,1,0)</f>
        <v>0</v>
      </c>
      <c r="I91" s="60">
        <f t="shared" si="17"/>
        <v>1</v>
      </c>
      <c r="J91" s="60">
        <f t="shared" si="17"/>
        <v>1</v>
      </c>
      <c r="K91" s="60">
        <f t="shared" si="17"/>
        <v>1</v>
      </c>
      <c r="L91" s="60">
        <f t="shared" si="17"/>
        <v>1</v>
      </c>
      <c r="M91" s="60">
        <f t="shared" si="17"/>
        <v>1</v>
      </c>
      <c r="N91" s="60">
        <f t="shared" si="17"/>
        <v>1</v>
      </c>
      <c r="O91" s="96"/>
    </row>
    <row r="92" spans="3:15" s="26" customFormat="1" x14ac:dyDescent="0.2">
      <c r="C92" s="188"/>
      <c r="D92" s="227" t="s">
        <v>489</v>
      </c>
      <c r="E92" s="228">
        <v>2018</v>
      </c>
      <c r="F92" s="229">
        <v>75000</v>
      </c>
      <c r="G92" s="241"/>
      <c r="H92" s="60">
        <f t="shared" si="17"/>
        <v>0</v>
      </c>
      <c r="I92" s="60">
        <f t="shared" si="17"/>
        <v>1</v>
      </c>
      <c r="J92" s="60">
        <f t="shared" si="17"/>
        <v>1</v>
      </c>
      <c r="K92" s="60">
        <f t="shared" si="17"/>
        <v>1</v>
      </c>
      <c r="L92" s="60">
        <f t="shared" si="17"/>
        <v>1</v>
      </c>
      <c r="M92" s="60">
        <f t="shared" si="17"/>
        <v>1</v>
      </c>
      <c r="N92" s="60">
        <f t="shared" si="17"/>
        <v>1</v>
      </c>
      <c r="O92" s="96"/>
    </row>
    <row r="93" spans="3:15" s="26" customFormat="1" x14ac:dyDescent="0.2">
      <c r="C93" s="188"/>
      <c r="D93" s="227" t="s">
        <v>490</v>
      </c>
      <c r="E93" s="228">
        <v>2018</v>
      </c>
      <c r="F93" s="229">
        <v>44936</v>
      </c>
      <c r="G93" s="241"/>
      <c r="H93" s="60">
        <f t="shared" si="17"/>
        <v>0</v>
      </c>
      <c r="I93" s="60">
        <f t="shared" si="17"/>
        <v>1</v>
      </c>
      <c r="J93" s="60">
        <f t="shared" si="17"/>
        <v>1</v>
      </c>
      <c r="K93" s="60">
        <f t="shared" si="17"/>
        <v>1</v>
      </c>
      <c r="L93" s="60">
        <f t="shared" si="17"/>
        <v>1</v>
      </c>
      <c r="M93" s="60">
        <f t="shared" si="17"/>
        <v>1</v>
      </c>
      <c r="N93" s="60">
        <f t="shared" si="17"/>
        <v>1</v>
      </c>
      <c r="O93" s="96"/>
    </row>
    <row r="94" spans="3:15" s="26" customFormat="1" x14ac:dyDescent="0.2">
      <c r="C94" s="188"/>
      <c r="D94" s="227" t="s">
        <v>491</v>
      </c>
      <c r="E94" s="228">
        <v>2019</v>
      </c>
      <c r="F94" s="229">
        <v>44936</v>
      </c>
      <c r="G94" s="242"/>
      <c r="H94" s="60">
        <f t="shared" si="17"/>
        <v>0</v>
      </c>
      <c r="I94" s="60">
        <f t="shared" si="17"/>
        <v>0</v>
      </c>
      <c r="J94" s="60">
        <f t="shared" si="17"/>
        <v>1</v>
      </c>
      <c r="K94" s="60">
        <f t="shared" si="17"/>
        <v>1</v>
      </c>
      <c r="L94" s="60">
        <f t="shared" si="17"/>
        <v>1</v>
      </c>
      <c r="M94" s="60">
        <f t="shared" si="17"/>
        <v>1</v>
      </c>
      <c r="N94" s="60">
        <f t="shared" si="17"/>
        <v>1</v>
      </c>
      <c r="O94" s="96"/>
    </row>
    <row r="95" spans="3:15" s="26" customFormat="1" x14ac:dyDescent="0.2">
      <c r="C95" s="188"/>
      <c r="D95" s="227" t="s">
        <v>499</v>
      </c>
      <c r="E95" s="228">
        <v>2018</v>
      </c>
      <c r="F95" s="229">
        <v>110000</v>
      </c>
      <c r="G95" s="242"/>
      <c r="H95" s="60">
        <f t="shared" si="17"/>
        <v>0</v>
      </c>
      <c r="I95" s="60">
        <f t="shared" si="17"/>
        <v>1</v>
      </c>
      <c r="J95" s="60">
        <f t="shared" si="17"/>
        <v>1</v>
      </c>
      <c r="K95" s="60">
        <f t="shared" si="17"/>
        <v>1</v>
      </c>
      <c r="L95" s="60">
        <f t="shared" si="17"/>
        <v>1</v>
      </c>
      <c r="M95" s="60">
        <f t="shared" si="17"/>
        <v>1</v>
      </c>
      <c r="N95" s="60">
        <f t="shared" si="17"/>
        <v>1</v>
      </c>
      <c r="O95" s="96"/>
    </row>
    <row r="96" spans="3:15" s="26" customFormat="1" x14ac:dyDescent="0.2">
      <c r="D96" s="65"/>
      <c r="E96" s="58"/>
      <c r="F96" s="15"/>
      <c r="G96" s="242"/>
      <c r="H96" s="60"/>
      <c r="I96" s="60"/>
      <c r="J96" s="60"/>
      <c r="K96" s="60"/>
      <c r="L96" s="60"/>
      <c r="M96" s="60"/>
      <c r="N96" s="60"/>
      <c r="O96" s="96"/>
    </row>
    <row r="97" spans="3:15" s="26" customFormat="1" x14ac:dyDescent="0.2">
      <c r="D97" s="21" t="s">
        <v>227</v>
      </c>
      <c r="E97" s="21"/>
      <c r="F97" s="15"/>
      <c r="G97" s="243"/>
      <c r="H97" s="61">
        <f t="shared" ref="H97:M97" si="18">SUM(H91:H95)</f>
        <v>0</v>
      </c>
      <c r="I97" s="61">
        <f t="shared" si="18"/>
        <v>4</v>
      </c>
      <c r="J97" s="61">
        <f t="shared" si="18"/>
        <v>5</v>
      </c>
      <c r="K97" s="61">
        <f t="shared" si="18"/>
        <v>5</v>
      </c>
      <c r="L97" s="61">
        <f t="shared" si="18"/>
        <v>5</v>
      </c>
      <c r="M97" s="61">
        <f t="shared" si="18"/>
        <v>5</v>
      </c>
      <c r="N97" s="61">
        <f t="shared" ref="N97" si="19">SUM(N91:N95)</f>
        <v>5</v>
      </c>
      <c r="O97" s="96"/>
    </row>
    <row r="98" spans="3:15" s="26" customFormat="1" x14ac:dyDescent="0.2">
      <c r="F98" s="15"/>
      <c r="G98" s="242"/>
      <c r="H98" s="60"/>
      <c r="I98" s="60"/>
      <c r="J98" s="60"/>
      <c r="K98" s="60"/>
      <c r="L98" s="60"/>
      <c r="M98" s="60"/>
      <c r="N98" s="60"/>
      <c r="O98" s="96"/>
    </row>
    <row r="99" spans="3:15" s="26" customFormat="1" x14ac:dyDescent="0.2">
      <c r="D99" s="40" t="s">
        <v>264</v>
      </c>
      <c r="E99" s="40"/>
      <c r="F99" s="15"/>
      <c r="G99" s="242"/>
      <c r="H99" s="60"/>
      <c r="I99" s="60"/>
      <c r="J99" s="60"/>
      <c r="K99" s="60"/>
      <c r="L99" s="60"/>
      <c r="M99" s="60"/>
      <c r="N99" s="60"/>
      <c r="O99" s="96"/>
    </row>
    <row r="100" spans="3:15" s="26" customFormat="1" x14ac:dyDescent="0.2">
      <c r="C100" s="188"/>
      <c r="D100" s="227" t="s">
        <v>264</v>
      </c>
      <c r="E100" s="228">
        <v>2018</v>
      </c>
      <c r="F100" s="232">
        <v>286500</v>
      </c>
      <c r="G100" s="242"/>
      <c r="H100" s="60">
        <f t="shared" ref="H100:N103" si="20">IF($E100&lt;=H$59,1,0)</f>
        <v>0</v>
      </c>
      <c r="I100" s="60">
        <f t="shared" si="20"/>
        <v>1</v>
      </c>
      <c r="J100" s="60">
        <f t="shared" si="20"/>
        <v>1</v>
      </c>
      <c r="K100" s="60">
        <f t="shared" si="20"/>
        <v>1</v>
      </c>
      <c r="L100" s="60">
        <f t="shared" si="20"/>
        <v>1</v>
      </c>
      <c r="M100" s="60">
        <f t="shared" si="20"/>
        <v>1</v>
      </c>
      <c r="N100" s="60">
        <f t="shared" si="20"/>
        <v>1</v>
      </c>
      <c r="O100" s="96"/>
    </row>
    <row r="101" spans="3:15" s="26" customFormat="1" x14ac:dyDescent="0.2">
      <c r="C101" s="188"/>
      <c r="D101" s="227" t="s">
        <v>492</v>
      </c>
      <c r="E101" s="228">
        <v>2020</v>
      </c>
      <c r="F101" s="232">
        <v>45000</v>
      </c>
      <c r="G101" s="242"/>
      <c r="H101" s="60">
        <f t="shared" si="20"/>
        <v>0</v>
      </c>
      <c r="I101" s="60">
        <f t="shared" si="20"/>
        <v>0</v>
      </c>
      <c r="J101" s="60">
        <f t="shared" si="20"/>
        <v>0</v>
      </c>
      <c r="K101" s="60">
        <f t="shared" si="20"/>
        <v>1</v>
      </c>
      <c r="L101" s="60">
        <f t="shared" si="20"/>
        <v>1</v>
      </c>
      <c r="M101" s="60">
        <f t="shared" si="20"/>
        <v>1</v>
      </c>
      <c r="N101" s="60">
        <f t="shared" si="20"/>
        <v>1</v>
      </c>
      <c r="O101" s="96"/>
    </row>
    <row r="102" spans="3:15" s="26" customFormat="1" x14ac:dyDescent="0.2">
      <c r="C102" s="188"/>
      <c r="D102" s="227" t="s">
        <v>515</v>
      </c>
      <c r="E102" s="228">
        <v>2017</v>
      </c>
      <c r="F102" s="232">
        <v>50000</v>
      </c>
      <c r="G102" s="242"/>
      <c r="H102" s="60">
        <f t="shared" si="20"/>
        <v>1</v>
      </c>
      <c r="I102" s="436">
        <v>0</v>
      </c>
      <c r="J102" s="436">
        <v>0</v>
      </c>
      <c r="K102" s="436">
        <v>0</v>
      </c>
      <c r="L102" s="436">
        <v>0</v>
      </c>
      <c r="M102" s="436">
        <v>0</v>
      </c>
      <c r="N102" s="436">
        <v>0</v>
      </c>
      <c r="O102" s="96"/>
    </row>
    <row r="103" spans="3:15" s="26" customFormat="1" hidden="1" x14ac:dyDescent="0.2">
      <c r="D103" s="136"/>
      <c r="E103" s="137" t="s">
        <v>192</v>
      </c>
      <c r="F103" s="138">
        <v>0</v>
      </c>
      <c r="G103" s="242"/>
      <c r="H103" s="60">
        <f t="shared" si="20"/>
        <v>0</v>
      </c>
      <c r="I103" s="60">
        <f t="shared" si="20"/>
        <v>0</v>
      </c>
      <c r="J103" s="60">
        <f t="shared" si="20"/>
        <v>0</v>
      </c>
      <c r="K103" s="60">
        <f t="shared" si="20"/>
        <v>0</v>
      </c>
      <c r="L103" s="60">
        <f t="shared" si="20"/>
        <v>0</v>
      </c>
      <c r="M103" s="60">
        <f t="shared" si="20"/>
        <v>0</v>
      </c>
      <c r="N103" s="60">
        <f t="shared" si="20"/>
        <v>0</v>
      </c>
      <c r="O103" s="96"/>
    </row>
    <row r="104" spans="3:15" s="26" customFormat="1" x14ac:dyDescent="0.2">
      <c r="F104" s="21"/>
      <c r="G104" s="241"/>
      <c r="H104" s="60"/>
      <c r="I104" s="60"/>
      <c r="J104" s="60"/>
      <c r="K104" s="60"/>
      <c r="L104" s="60"/>
      <c r="M104" s="60"/>
      <c r="N104" s="60"/>
      <c r="O104" s="96"/>
    </row>
    <row r="105" spans="3:15" s="26" customFormat="1" x14ac:dyDescent="0.2">
      <c r="D105" s="3" t="s">
        <v>113</v>
      </c>
      <c r="E105" s="40"/>
      <c r="F105" s="28"/>
      <c r="G105" s="244"/>
      <c r="H105" s="61">
        <f t="shared" ref="H105:M105" si="21">SUM(H100:H103)</f>
        <v>1</v>
      </c>
      <c r="I105" s="61">
        <f t="shared" si="21"/>
        <v>1</v>
      </c>
      <c r="J105" s="61">
        <f t="shared" si="21"/>
        <v>1</v>
      </c>
      <c r="K105" s="61">
        <f t="shared" si="21"/>
        <v>2</v>
      </c>
      <c r="L105" s="61">
        <f t="shared" si="21"/>
        <v>2</v>
      </c>
      <c r="M105" s="61">
        <f t="shared" si="21"/>
        <v>2</v>
      </c>
      <c r="N105" s="61">
        <f t="shared" ref="N105" si="22">SUM(N100:N103)</f>
        <v>2</v>
      </c>
      <c r="O105" s="96"/>
    </row>
    <row r="106" spans="3:15" s="26" customFormat="1" x14ac:dyDescent="0.2">
      <c r="D106" s="27"/>
      <c r="E106" s="27"/>
      <c r="F106" s="21"/>
      <c r="G106" s="241"/>
      <c r="H106" s="60"/>
      <c r="I106" s="60"/>
      <c r="J106" s="60"/>
      <c r="K106" s="60"/>
      <c r="L106" s="60"/>
      <c r="M106" s="60"/>
      <c r="N106" s="60"/>
      <c r="O106" s="96"/>
    </row>
    <row r="107" spans="3:15" s="26" customFormat="1" x14ac:dyDescent="0.2">
      <c r="D107" s="40" t="s">
        <v>406</v>
      </c>
      <c r="E107" s="40"/>
      <c r="F107" s="22"/>
      <c r="G107" s="241"/>
      <c r="H107" s="60"/>
      <c r="I107" s="60"/>
      <c r="J107" s="60"/>
      <c r="K107" s="60"/>
      <c r="L107" s="60"/>
      <c r="M107" s="60"/>
      <c r="N107" s="60"/>
      <c r="O107" s="96"/>
    </row>
    <row r="108" spans="3:15" s="26" customFormat="1" x14ac:dyDescent="0.2">
      <c r="D108" s="227" t="s">
        <v>493</v>
      </c>
      <c r="E108" s="228">
        <v>2018</v>
      </c>
      <c r="F108" s="232">
        <v>70000</v>
      </c>
      <c r="G108" s="241"/>
      <c r="H108" s="60">
        <f t="shared" ref="H108:N117" si="23">IF($E108&lt;=H$59,1,0)</f>
        <v>0</v>
      </c>
      <c r="I108" s="60">
        <f t="shared" si="23"/>
        <v>1</v>
      </c>
      <c r="J108" s="60">
        <f t="shared" si="23"/>
        <v>1</v>
      </c>
      <c r="K108" s="60">
        <f t="shared" si="23"/>
        <v>1</v>
      </c>
      <c r="L108" s="60">
        <f t="shared" si="23"/>
        <v>1</v>
      </c>
      <c r="M108" s="60">
        <f t="shared" si="23"/>
        <v>1</v>
      </c>
      <c r="N108" s="60">
        <f t="shared" si="23"/>
        <v>1</v>
      </c>
      <c r="O108" s="96"/>
    </row>
    <row r="109" spans="3:15" s="26" customFormat="1" x14ac:dyDescent="0.2">
      <c r="D109" s="227" t="s">
        <v>514</v>
      </c>
      <c r="E109" s="228">
        <v>2018</v>
      </c>
      <c r="F109" s="232">
        <v>168000</v>
      </c>
      <c r="G109" s="242"/>
      <c r="H109" s="60">
        <f t="shared" si="23"/>
        <v>0</v>
      </c>
      <c r="I109" s="60">
        <f t="shared" si="23"/>
        <v>1</v>
      </c>
      <c r="J109" s="60">
        <f t="shared" si="23"/>
        <v>1</v>
      </c>
      <c r="K109" s="60">
        <f t="shared" si="23"/>
        <v>1</v>
      </c>
      <c r="L109" s="60">
        <f t="shared" si="23"/>
        <v>1</v>
      </c>
      <c r="M109" s="60">
        <f t="shared" si="23"/>
        <v>1</v>
      </c>
      <c r="N109" s="60">
        <f t="shared" si="23"/>
        <v>1</v>
      </c>
      <c r="O109" s="96"/>
    </row>
    <row r="110" spans="3:15" s="26" customFormat="1" x14ac:dyDescent="0.2">
      <c r="D110" s="227" t="s">
        <v>494</v>
      </c>
      <c r="E110" s="228">
        <v>2020</v>
      </c>
      <c r="F110" s="232">
        <v>42000</v>
      </c>
      <c r="G110" s="242"/>
      <c r="H110" s="60">
        <f t="shared" si="23"/>
        <v>0</v>
      </c>
      <c r="I110" s="60">
        <f t="shared" si="23"/>
        <v>0</v>
      </c>
      <c r="J110" s="60">
        <f t="shared" si="23"/>
        <v>0</v>
      </c>
      <c r="K110" s="60">
        <f t="shared" si="23"/>
        <v>1</v>
      </c>
      <c r="L110" s="60">
        <f t="shared" si="23"/>
        <v>1</v>
      </c>
      <c r="M110" s="60">
        <f t="shared" si="23"/>
        <v>1</v>
      </c>
      <c r="N110" s="60">
        <f t="shared" si="23"/>
        <v>1</v>
      </c>
      <c r="O110" s="96"/>
    </row>
    <row r="111" spans="3:15" s="26" customFormat="1" x14ac:dyDescent="0.2">
      <c r="D111" s="227"/>
      <c r="E111" s="228" t="s">
        <v>460</v>
      </c>
      <c r="F111" s="232"/>
      <c r="G111" s="242"/>
      <c r="H111" s="60">
        <f t="shared" si="23"/>
        <v>0</v>
      </c>
      <c r="I111" s="60">
        <f t="shared" si="23"/>
        <v>0</v>
      </c>
      <c r="J111" s="60">
        <f t="shared" si="23"/>
        <v>0</v>
      </c>
      <c r="K111" s="60">
        <f t="shared" si="23"/>
        <v>0</v>
      </c>
      <c r="L111" s="60">
        <f t="shared" si="23"/>
        <v>0</v>
      </c>
      <c r="M111" s="60">
        <f t="shared" si="23"/>
        <v>0</v>
      </c>
      <c r="N111" s="60">
        <f t="shared" si="23"/>
        <v>0</v>
      </c>
      <c r="O111" s="96"/>
    </row>
    <row r="112" spans="3:15" s="26" customFormat="1" x14ac:dyDescent="0.2">
      <c r="D112" s="227"/>
      <c r="E112" s="228" t="s">
        <v>460</v>
      </c>
      <c r="F112" s="232"/>
      <c r="G112" s="242"/>
      <c r="H112" s="60">
        <f t="shared" si="23"/>
        <v>0</v>
      </c>
      <c r="I112" s="60">
        <f t="shared" si="23"/>
        <v>0</v>
      </c>
      <c r="J112" s="60">
        <f t="shared" si="23"/>
        <v>0</v>
      </c>
      <c r="K112" s="60">
        <f t="shared" si="23"/>
        <v>0</v>
      </c>
      <c r="L112" s="60">
        <f t="shared" si="23"/>
        <v>0</v>
      </c>
      <c r="M112" s="60">
        <f t="shared" si="23"/>
        <v>0</v>
      </c>
      <c r="N112" s="60">
        <f t="shared" si="23"/>
        <v>0</v>
      </c>
      <c r="O112" s="96"/>
    </row>
    <row r="113" spans="4:15" s="26" customFormat="1" x14ac:dyDescent="0.2">
      <c r="D113" s="227"/>
      <c r="E113" s="228" t="s">
        <v>460</v>
      </c>
      <c r="F113" s="232"/>
      <c r="G113" s="242"/>
      <c r="H113" s="60">
        <f t="shared" si="23"/>
        <v>0</v>
      </c>
      <c r="I113" s="60">
        <f t="shared" si="23"/>
        <v>0</v>
      </c>
      <c r="J113" s="60">
        <f t="shared" si="23"/>
        <v>0</v>
      </c>
      <c r="K113" s="60">
        <f t="shared" si="23"/>
        <v>0</v>
      </c>
      <c r="L113" s="60">
        <f t="shared" si="23"/>
        <v>0</v>
      </c>
      <c r="M113" s="60">
        <f t="shared" si="23"/>
        <v>0</v>
      </c>
      <c r="N113" s="60">
        <f t="shared" si="23"/>
        <v>0</v>
      </c>
      <c r="O113" s="96"/>
    </row>
    <row r="114" spans="4:15" s="26" customFormat="1" x14ac:dyDescent="0.2">
      <c r="D114" s="227"/>
      <c r="E114" s="228" t="s">
        <v>460</v>
      </c>
      <c r="F114" s="232"/>
      <c r="G114" s="242"/>
      <c r="H114" s="60">
        <f t="shared" si="23"/>
        <v>0</v>
      </c>
      <c r="I114" s="60">
        <f t="shared" si="23"/>
        <v>0</v>
      </c>
      <c r="J114" s="60">
        <f t="shared" si="23"/>
        <v>0</v>
      </c>
      <c r="K114" s="60">
        <f t="shared" si="23"/>
        <v>0</v>
      </c>
      <c r="L114" s="60">
        <f t="shared" si="23"/>
        <v>0</v>
      </c>
      <c r="M114" s="60">
        <f t="shared" si="23"/>
        <v>0</v>
      </c>
      <c r="N114" s="60">
        <f t="shared" si="23"/>
        <v>0</v>
      </c>
      <c r="O114" s="96"/>
    </row>
    <row r="115" spans="4:15" s="26" customFormat="1" x14ac:dyDescent="0.2">
      <c r="D115" s="227"/>
      <c r="E115" s="228" t="s">
        <v>460</v>
      </c>
      <c r="F115" s="232"/>
      <c r="G115" s="242"/>
      <c r="H115" s="60">
        <f t="shared" si="23"/>
        <v>0</v>
      </c>
      <c r="I115" s="60">
        <f t="shared" si="23"/>
        <v>0</v>
      </c>
      <c r="J115" s="60">
        <f t="shared" si="23"/>
        <v>0</v>
      </c>
      <c r="K115" s="60">
        <f t="shared" si="23"/>
        <v>0</v>
      </c>
      <c r="L115" s="60">
        <f t="shared" si="23"/>
        <v>0</v>
      </c>
      <c r="M115" s="60">
        <f t="shared" si="23"/>
        <v>0</v>
      </c>
      <c r="N115" s="60">
        <f t="shared" si="23"/>
        <v>0</v>
      </c>
      <c r="O115" s="96"/>
    </row>
    <row r="116" spans="4:15" s="26" customFormat="1" x14ac:dyDescent="0.2">
      <c r="D116" s="227"/>
      <c r="E116" s="228" t="s">
        <v>460</v>
      </c>
      <c r="F116" s="232"/>
      <c r="G116" s="242"/>
      <c r="H116" s="60">
        <f t="shared" si="23"/>
        <v>0</v>
      </c>
      <c r="I116" s="60">
        <f t="shared" si="23"/>
        <v>0</v>
      </c>
      <c r="J116" s="60">
        <f t="shared" si="23"/>
        <v>0</v>
      </c>
      <c r="K116" s="60">
        <f t="shared" si="23"/>
        <v>0</v>
      </c>
      <c r="L116" s="60">
        <f t="shared" si="23"/>
        <v>0</v>
      </c>
      <c r="M116" s="60">
        <f t="shared" si="23"/>
        <v>0</v>
      </c>
      <c r="N116" s="60">
        <f t="shared" si="23"/>
        <v>0</v>
      </c>
      <c r="O116" s="96"/>
    </row>
    <row r="117" spans="4:15" s="26" customFormat="1" x14ac:dyDescent="0.2">
      <c r="D117" s="227"/>
      <c r="E117" s="228" t="s">
        <v>460</v>
      </c>
      <c r="F117" s="232"/>
      <c r="G117" s="242"/>
      <c r="H117" s="60">
        <f t="shared" si="23"/>
        <v>0</v>
      </c>
      <c r="I117" s="60">
        <f t="shared" si="23"/>
        <v>0</v>
      </c>
      <c r="J117" s="60">
        <f t="shared" si="23"/>
        <v>0</v>
      </c>
      <c r="K117" s="60">
        <f t="shared" si="23"/>
        <v>0</v>
      </c>
      <c r="L117" s="60">
        <f t="shared" si="23"/>
        <v>0</v>
      </c>
      <c r="M117" s="60">
        <f t="shared" si="23"/>
        <v>0</v>
      </c>
      <c r="N117" s="60">
        <f t="shared" si="23"/>
        <v>0</v>
      </c>
      <c r="O117" s="96"/>
    </row>
    <row r="118" spans="4:15" s="26" customFormat="1" x14ac:dyDescent="0.2">
      <c r="D118" s="227"/>
      <c r="E118" s="228" t="s">
        <v>460</v>
      </c>
      <c r="F118" s="232"/>
      <c r="G118" s="242"/>
      <c r="H118" s="60">
        <f t="shared" ref="H118:N127" si="24">IF($E118&lt;=H$59,1,0)</f>
        <v>0</v>
      </c>
      <c r="I118" s="60">
        <f t="shared" si="24"/>
        <v>0</v>
      </c>
      <c r="J118" s="60">
        <f t="shared" si="24"/>
        <v>0</v>
      </c>
      <c r="K118" s="60">
        <f t="shared" si="24"/>
        <v>0</v>
      </c>
      <c r="L118" s="60">
        <f t="shared" si="24"/>
        <v>0</v>
      </c>
      <c r="M118" s="60">
        <f t="shared" si="24"/>
        <v>0</v>
      </c>
      <c r="N118" s="60">
        <f t="shared" si="24"/>
        <v>0</v>
      </c>
      <c r="O118" s="96"/>
    </row>
    <row r="119" spans="4:15" s="26" customFormat="1" x14ac:dyDescent="0.2">
      <c r="D119" s="227"/>
      <c r="E119" s="228" t="s">
        <v>460</v>
      </c>
      <c r="F119" s="232"/>
      <c r="G119" s="242"/>
      <c r="H119" s="60">
        <f t="shared" si="24"/>
        <v>0</v>
      </c>
      <c r="I119" s="60">
        <f t="shared" si="24"/>
        <v>0</v>
      </c>
      <c r="J119" s="60">
        <f t="shared" si="24"/>
        <v>0</v>
      </c>
      <c r="K119" s="60">
        <f t="shared" si="24"/>
        <v>0</v>
      </c>
      <c r="L119" s="60">
        <f t="shared" si="24"/>
        <v>0</v>
      </c>
      <c r="M119" s="60">
        <f t="shared" si="24"/>
        <v>0</v>
      </c>
      <c r="N119" s="60">
        <f t="shared" si="24"/>
        <v>0</v>
      </c>
      <c r="O119" s="96"/>
    </row>
    <row r="120" spans="4:15" s="26" customFormat="1" x14ac:dyDescent="0.2">
      <c r="D120" s="227"/>
      <c r="E120" s="228" t="s">
        <v>460</v>
      </c>
      <c r="F120" s="232"/>
      <c r="G120" s="242"/>
      <c r="H120" s="60">
        <f t="shared" si="24"/>
        <v>0</v>
      </c>
      <c r="I120" s="60">
        <f t="shared" si="24"/>
        <v>0</v>
      </c>
      <c r="J120" s="60">
        <f t="shared" si="24"/>
        <v>0</v>
      </c>
      <c r="K120" s="60">
        <f t="shared" si="24"/>
        <v>0</v>
      </c>
      <c r="L120" s="60">
        <f t="shared" si="24"/>
        <v>0</v>
      </c>
      <c r="M120" s="60">
        <f t="shared" si="24"/>
        <v>0</v>
      </c>
      <c r="N120" s="60">
        <f t="shared" si="24"/>
        <v>0</v>
      </c>
      <c r="O120" s="96"/>
    </row>
    <row r="121" spans="4:15" s="26" customFormat="1" x14ac:dyDescent="0.2">
      <c r="D121" s="227"/>
      <c r="E121" s="228" t="s">
        <v>460</v>
      </c>
      <c r="F121" s="232"/>
      <c r="G121" s="242"/>
      <c r="H121" s="60">
        <f t="shared" si="24"/>
        <v>0</v>
      </c>
      <c r="I121" s="60">
        <f t="shared" si="24"/>
        <v>0</v>
      </c>
      <c r="J121" s="60">
        <f t="shared" si="24"/>
        <v>0</v>
      </c>
      <c r="K121" s="60">
        <f t="shared" si="24"/>
        <v>0</v>
      </c>
      <c r="L121" s="60">
        <f t="shared" si="24"/>
        <v>0</v>
      </c>
      <c r="M121" s="60">
        <f t="shared" si="24"/>
        <v>0</v>
      </c>
      <c r="N121" s="60">
        <f t="shared" si="24"/>
        <v>0</v>
      </c>
      <c r="O121" s="96"/>
    </row>
    <row r="122" spans="4:15" s="26" customFormat="1" x14ac:dyDescent="0.2">
      <c r="D122" s="227"/>
      <c r="E122" s="228" t="s">
        <v>460</v>
      </c>
      <c r="F122" s="232"/>
      <c r="G122" s="242"/>
      <c r="H122" s="60">
        <f t="shared" si="24"/>
        <v>0</v>
      </c>
      <c r="I122" s="60">
        <f t="shared" si="24"/>
        <v>0</v>
      </c>
      <c r="J122" s="60">
        <f t="shared" si="24"/>
        <v>0</v>
      </c>
      <c r="K122" s="60">
        <f t="shared" si="24"/>
        <v>0</v>
      </c>
      <c r="L122" s="60">
        <f t="shared" si="24"/>
        <v>0</v>
      </c>
      <c r="M122" s="60">
        <f t="shared" si="24"/>
        <v>0</v>
      </c>
      <c r="N122" s="60">
        <f t="shared" si="24"/>
        <v>0</v>
      </c>
      <c r="O122" s="96"/>
    </row>
    <row r="123" spans="4:15" s="26" customFormat="1" x14ac:dyDescent="0.2">
      <c r="D123" s="227"/>
      <c r="E123" s="228" t="s">
        <v>460</v>
      </c>
      <c r="F123" s="232"/>
      <c r="G123" s="242"/>
      <c r="H123" s="60">
        <f t="shared" si="24"/>
        <v>0</v>
      </c>
      <c r="I123" s="60">
        <f t="shared" si="24"/>
        <v>0</v>
      </c>
      <c r="J123" s="60">
        <f t="shared" si="24"/>
        <v>0</v>
      </c>
      <c r="K123" s="60">
        <f t="shared" si="24"/>
        <v>0</v>
      </c>
      <c r="L123" s="60">
        <f t="shared" si="24"/>
        <v>0</v>
      </c>
      <c r="M123" s="60">
        <f t="shared" si="24"/>
        <v>0</v>
      </c>
      <c r="N123" s="60">
        <f t="shared" si="24"/>
        <v>0</v>
      </c>
      <c r="O123" s="96"/>
    </row>
    <row r="124" spans="4:15" s="26" customFormat="1" x14ac:dyDescent="0.2">
      <c r="D124" s="227"/>
      <c r="E124" s="228" t="s">
        <v>460</v>
      </c>
      <c r="F124" s="232"/>
      <c r="G124" s="242"/>
      <c r="H124" s="60">
        <f t="shared" si="24"/>
        <v>0</v>
      </c>
      <c r="I124" s="60">
        <f t="shared" si="24"/>
        <v>0</v>
      </c>
      <c r="J124" s="60">
        <f t="shared" si="24"/>
        <v>0</v>
      </c>
      <c r="K124" s="60">
        <f t="shared" si="24"/>
        <v>0</v>
      </c>
      <c r="L124" s="60">
        <f t="shared" si="24"/>
        <v>0</v>
      </c>
      <c r="M124" s="60">
        <f t="shared" si="24"/>
        <v>0</v>
      </c>
      <c r="N124" s="60">
        <f t="shared" si="24"/>
        <v>0</v>
      </c>
      <c r="O124" s="96"/>
    </row>
    <row r="125" spans="4:15" s="26" customFormat="1" x14ac:dyDescent="0.2">
      <c r="D125" s="227"/>
      <c r="E125" s="228" t="s">
        <v>460</v>
      </c>
      <c r="F125" s="232"/>
      <c r="G125" s="242"/>
      <c r="H125" s="60">
        <f t="shared" si="24"/>
        <v>0</v>
      </c>
      <c r="I125" s="60">
        <f t="shared" si="24"/>
        <v>0</v>
      </c>
      <c r="J125" s="60">
        <f t="shared" si="24"/>
        <v>0</v>
      </c>
      <c r="K125" s="60">
        <f t="shared" si="24"/>
        <v>0</v>
      </c>
      <c r="L125" s="60">
        <f t="shared" si="24"/>
        <v>0</v>
      </c>
      <c r="M125" s="60">
        <f t="shared" si="24"/>
        <v>0</v>
      </c>
      <c r="N125" s="60">
        <f t="shared" si="24"/>
        <v>0</v>
      </c>
      <c r="O125" s="96"/>
    </row>
    <row r="126" spans="4:15" s="26" customFormat="1" x14ac:dyDescent="0.2">
      <c r="D126" s="227"/>
      <c r="E126" s="228" t="s">
        <v>460</v>
      </c>
      <c r="F126" s="232"/>
      <c r="G126" s="242"/>
      <c r="H126" s="60">
        <f t="shared" si="24"/>
        <v>0</v>
      </c>
      <c r="I126" s="60">
        <f t="shared" si="24"/>
        <v>0</v>
      </c>
      <c r="J126" s="60">
        <f t="shared" si="24"/>
        <v>0</v>
      </c>
      <c r="K126" s="60">
        <f t="shared" si="24"/>
        <v>0</v>
      </c>
      <c r="L126" s="60">
        <f t="shared" si="24"/>
        <v>0</v>
      </c>
      <c r="M126" s="60">
        <f t="shared" si="24"/>
        <v>0</v>
      </c>
      <c r="N126" s="60">
        <f t="shared" si="24"/>
        <v>0</v>
      </c>
      <c r="O126" s="96"/>
    </row>
    <row r="127" spans="4:15" s="26" customFormat="1" x14ac:dyDescent="0.2">
      <c r="D127" s="227"/>
      <c r="E127" s="228" t="s">
        <v>460</v>
      </c>
      <c r="F127" s="232"/>
      <c r="G127" s="242"/>
      <c r="H127" s="60">
        <f t="shared" si="24"/>
        <v>0</v>
      </c>
      <c r="I127" s="60">
        <f t="shared" si="24"/>
        <v>0</v>
      </c>
      <c r="J127" s="60">
        <f t="shared" si="24"/>
        <v>0</v>
      </c>
      <c r="K127" s="60">
        <f t="shared" si="24"/>
        <v>0</v>
      </c>
      <c r="L127" s="60">
        <f t="shared" si="24"/>
        <v>0</v>
      </c>
      <c r="M127" s="60">
        <f t="shared" si="24"/>
        <v>0</v>
      </c>
      <c r="N127" s="60">
        <f t="shared" si="24"/>
        <v>0</v>
      </c>
      <c r="O127" s="96"/>
    </row>
    <row r="128" spans="4:15" s="26" customFormat="1" x14ac:dyDescent="0.2">
      <c r="D128" s="27"/>
      <c r="E128" s="27"/>
      <c r="F128" s="15"/>
      <c r="G128" s="242"/>
      <c r="H128" s="6"/>
      <c r="I128" s="54"/>
      <c r="J128" s="54"/>
      <c r="K128" s="54"/>
      <c r="L128" s="54"/>
      <c r="M128" s="54"/>
      <c r="N128" s="54"/>
      <c r="O128" s="96"/>
    </row>
    <row r="129" spans="2:15" s="26" customFormat="1" x14ac:dyDescent="0.2">
      <c r="D129" s="187" t="s">
        <v>407</v>
      </c>
      <c r="E129" s="28"/>
      <c r="F129" s="15"/>
      <c r="G129" s="242"/>
      <c r="H129" s="57">
        <f t="shared" ref="H129:M129" si="25">SUM(H108:H127)</f>
        <v>0</v>
      </c>
      <c r="I129" s="57">
        <f t="shared" si="25"/>
        <v>2</v>
      </c>
      <c r="J129" s="57">
        <f t="shared" si="25"/>
        <v>2</v>
      </c>
      <c r="K129" s="57">
        <f t="shared" si="25"/>
        <v>3</v>
      </c>
      <c r="L129" s="57">
        <f t="shared" si="25"/>
        <v>3</v>
      </c>
      <c r="M129" s="57">
        <f t="shared" si="25"/>
        <v>3</v>
      </c>
      <c r="N129" s="57">
        <f t="shared" ref="N129" si="26">SUM(N108:N127)</f>
        <v>3</v>
      </c>
      <c r="O129" s="96"/>
    </row>
    <row r="130" spans="2:15" s="26" customFormat="1" x14ac:dyDescent="0.2">
      <c r="F130" s="21"/>
      <c r="G130" s="241"/>
      <c r="H130" s="6"/>
      <c r="I130" s="54"/>
      <c r="J130" s="54"/>
      <c r="K130" s="54"/>
      <c r="L130" s="54"/>
      <c r="M130" s="54"/>
      <c r="N130" s="54"/>
      <c r="O130" s="96"/>
    </row>
    <row r="131" spans="2:15" s="26" customFormat="1" x14ac:dyDescent="0.2">
      <c r="D131" s="27"/>
      <c r="E131" s="27"/>
      <c r="F131" s="21"/>
      <c r="G131" s="241"/>
      <c r="I131" s="54"/>
      <c r="J131" s="54"/>
      <c r="K131" s="54"/>
      <c r="L131" s="54"/>
      <c r="M131" s="54"/>
      <c r="N131" s="54"/>
      <c r="O131" s="96"/>
    </row>
    <row r="132" spans="2:15" s="26" customFormat="1" x14ac:dyDescent="0.2">
      <c r="D132" s="27"/>
      <c r="E132" s="27"/>
      <c r="F132" s="21"/>
      <c r="G132" s="241"/>
      <c r="I132" s="54"/>
      <c r="J132" s="54"/>
      <c r="K132" s="54"/>
      <c r="L132" s="54"/>
      <c r="M132" s="54"/>
      <c r="N132" s="54"/>
      <c r="O132" s="96"/>
    </row>
    <row r="133" spans="2:15" s="26" customFormat="1" x14ac:dyDescent="0.2">
      <c r="B133" s="336" t="s">
        <v>457</v>
      </c>
      <c r="C133" s="336" t="s">
        <v>458</v>
      </c>
      <c r="D133" s="62" t="s">
        <v>114</v>
      </c>
      <c r="E133" s="4" t="s">
        <v>191</v>
      </c>
      <c r="F133" s="22" t="s">
        <v>229</v>
      </c>
      <c r="G133" s="241"/>
      <c r="H133" s="335" t="s">
        <v>456</v>
      </c>
      <c r="I133" s="54"/>
      <c r="J133" s="54"/>
      <c r="K133" s="54"/>
      <c r="L133" s="54"/>
      <c r="M133" s="54"/>
      <c r="N133" s="54"/>
      <c r="O133" s="96"/>
    </row>
    <row r="134" spans="2:15" s="26" customFormat="1" x14ac:dyDescent="0.2">
      <c r="B134" s="22"/>
      <c r="C134" s="22"/>
      <c r="D134" s="3"/>
      <c r="E134" s="165" t="s">
        <v>28</v>
      </c>
      <c r="F134" s="21"/>
      <c r="G134" s="241"/>
      <c r="I134" s="54"/>
      <c r="J134" s="54"/>
      <c r="K134" s="54"/>
      <c r="L134" s="54"/>
      <c r="M134" s="54"/>
      <c r="N134" s="54"/>
      <c r="O134" s="96"/>
    </row>
    <row r="135" spans="2:15" s="26" customFormat="1" ht="15" customHeight="1" x14ac:dyDescent="0.2">
      <c r="D135" s="27"/>
      <c r="E135" s="27"/>
      <c r="F135" s="21"/>
      <c r="G135" s="241"/>
      <c r="I135" s="54"/>
      <c r="J135" s="54"/>
      <c r="K135" s="54"/>
      <c r="L135" s="54"/>
      <c r="M135" s="54"/>
      <c r="N135" s="54"/>
      <c r="O135" s="96"/>
    </row>
    <row r="136" spans="2:15" s="26" customFormat="1" ht="15" hidden="1" customHeight="1" x14ac:dyDescent="0.2">
      <c r="B136"/>
      <c r="C136"/>
      <c r="D136" s="227"/>
      <c r="E136" s="231"/>
      <c r="F136" s="232"/>
      <c r="G136" s="241"/>
      <c r="H136" s="230"/>
      <c r="I136" s="230"/>
      <c r="J136" s="230"/>
      <c r="K136" s="230"/>
      <c r="L136" s="230"/>
      <c r="M136" s="230"/>
      <c r="N136" s="230"/>
      <c r="O136" s="96"/>
    </row>
    <row r="137" spans="2:15" s="26" customFormat="1" ht="15" hidden="1" customHeight="1" x14ac:dyDescent="0.2">
      <c r="B137"/>
      <c r="C137"/>
      <c r="D137" s="227"/>
      <c r="E137" s="231"/>
      <c r="F137" s="232"/>
      <c r="G137" s="242"/>
      <c r="H137" s="230"/>
      <c r="I137" s="230"/>
      <c r="J137" s="230"/>
      <c r="K137" s="230"/>
      <c r="L137" s="230"/>
      <c r="M137" s="230"/>
      <c r="N137" s="230"/>
      <c r="O137" s="96"/>
    </row>
    <row r="138" spans="2:15" s="26" customFormat="1" ht="15" hidden="1" customHeight="1" x14ac:dyDescent="0.2">
      <c r="B138"/>
      <c r="C138"/>
      <c r="D138" s="227"/>
      <c r="E138" s="231"/>
      <c r="F138" s="232"/>
      <c r="G138" s="242"/>
      <c r="H138" s="230"/>
      <c r="I138" s="230"/>
      <c r="J138" s="230"/>
      <c r="K138" s="230"/>
      <c r="L138" s="230"/>
      <c r="M138" s="230"/>
      <c r="N138" s="230"/>
      <c r="O138" s="96"/>
    </row>
    <row r="139" spans="2:15" s="26" customFormat="1" ht="15" hidden="1" customHeight="1" x14ac:dyDescent="0.2">
      <c r="B139"/>
      <c r="C139"/>
      <c r="D139" s="227"/>
      <c r="E139" s="231"/>
      <c r="F139" s="232"/>
      <c r="G139" s="242"/>
      <c r="H139" s="230"/>
      <c r="I139" s="230"/>
      <c r="J139" s="230"/>
      <c r="K139" s="230"/>
      <c r="L139" s="230"/>
      <c r="M139" s="230"/>
      <c r="N139" s="230"/>
      <c r="O139" s="96"/>
    </row>
    <row r="140" spans="2:15" s="26" customFormat="1" hidden="1" x14ac:dyDescent="0.2">
      <c r="B140"/>
      <c r="C140"/>
      <c r="D140" s="227"/>
      <c r="E140" s="231"/>
      <c r="F140" s="232"/>
      <c r="G140" s="242"/>
      <c r="H140" s="230"/>
      <c r="I140" s="230"/>
      <c r="J140" s="230"/>
      <c r="K140" s="230"/>
      <c r="L140" s="230"/>
      <c r="M140" s="230"/>
      <c r="N140" s="230"/>
      <c r="O140" s="96"/>
    </row>
    <row r="141" spans="2:15" s="26" customFormat="1" hidden="1" x14ac:dyDescent="0.2">
      <c r="B141"/>
      <c r="C141"/>
      <c r="D141" s="227"/>
      <c r="E141" s="231"/>
      <c r="F141" s="232"/>
      <c r="G141" s="242"/>
      <c r="H141" s="230"/>
      <c r="I141" s="230"/>
      <c r="J141" s="230"/>
      <c r="K141" s="230"/>
      <c r="L141" s="230"/>
      <c r="M141" s="230"/>
      <c r="N141" s="230"/>
      <c r="O141" s="96"/>
    </row>
    <row r="142" spans="2:15" s="26" customFormat="1" hidden="1" x14ac:dyDescent="0.2">
      <c r="B142"/>
      <c r="C142"/>
      <c r="D142" s="227"/>
      <c r="E142" s="231"/>
      <c r="F142" s="232"/>
      <c r="G142" s="242"/>
      <c r="H142" s="230"/>
      <c r="I142" s="230"/>
      <c r="J142" s="230"/>
      <c r="K142" s="230"/>
      <c r="L142" s="230"/>
      <c r="M142" s="230"/>
      <c r="N142" s="230"/>
      <c r="O142" s="96"/>
    </row>
    <row r="143" spans="2:15" s="26" customFormat="1" ht="15" hidden="1" customHeight="1" x14ac:dyDescent="0.2">
      <c r="B143"/>
      <c r="C143"/>
      <c r="D143" s="227"/>
      <c r="E143" s="231"/>
      <c r="F143" s="232"/>
      <c r="G143" s="242"/>
      <c r="H143" s="230"/>
      <c r="I143" s="230"/>
      <c r="J143" s="230"/>
      <c r="K143" s="230"/>
      <c r="L143" s="230"/>
      <c r="M143" s="230"/>
      <c r="N143" s="230"/>
      <c r="O143" s="96"/>
    </row>
    <row r="144" spans="2:15" s="26" customFormat="1" ht="15" hidden="1" customHeight="1" x14ac:dyDescent="0.2">
      <c r="B144"/>
      <c r="C144"/>
      <c r="D144" s="227"/>
      <c r="E144" s="231"/>
      <c r="F144" s="232"/>
      <c r="G144" s="242"/>
      <c r="H144" s="230"/>
      <c r="I144" s="230"/>
      <c r="J144" s="230"/>
      <c r="K144" s="230"/>
      <c r="L144" s="230"/>
      <c r="M144" s="230"/>
      <c r="N144" s="230"/>
      <c r="O144" s="96"/>
    </row>
    <row r="145" spans="2:15" s="26" customFormat="1" ht="15" hidden="1" customHeight="1" x14ac:dyDescent="0.2">
      <c r="B145"/>
      <c r="C145"/>
      <c r="D145" s="227"/>
      <c r="E145" s="231"/>
      <c r="F145" s="232"/>
      <c r="G145" s="242"/>
      <c r="H145" s="230"/>
      <c r="I145" s="230"/>
      <c r="J145" s="230"/>
      <c r="K145" s="230"/>
      <c r="L145" s="230"/>
      <c r="M145" s="230"/>
      <c r="N145" s="230"/>
      <c r="O145" s="96"/>
    </row>
    <row r="146" spans="2:15" s="26" customFormat="1" hidden="1" x14ac:dyDescent="0.2">
      <c r="B146"/>
      <c r="C146"/>
      <c r="D146" s="227"/>
      <c r="E146" s="231"/>
      <c r="F146" s="232"/>
      <c r="G146" s="242"/>
      <c r="H146" s="230"/>
      <c r="I146" s="230"/>
      <c r="J146" s="230"/>
      <c r="K146" s="230"/>
      <c r="L146" s="230"/>
      <c r="M146" s="230"/>
      <c r="N146" s="230"/>
      <c r="O146" s="96"/>
    </row>
    <row r="147" spans="2:15" s="26" customFormat="1" hidden="1" x14ac:dyDescent="0.2">
      <c r="B147"/>
      <c r="C147"/>
      <c r="D147" s="227"/>
      <c r="E147" s="231"/>
      <c r="F147" s="232"/>
      <c r="G147" s="242"/>
      <c r="H147" s="230"/>
      <c r="I147" s="230"/>
      <c r="J147" s="230"/>
      <c r="K147" s="230"/>
      <c r="L147" s="230"/>
      <c r="M147" s="230"/>
      <c r="N147" s="230"/>
      <c r="O147" s="96"/>
    </row>
    <row r="148" spans="2:15" s="26" customFormat="1" ht="12.75" hidden="1" customHeight="1" x14ac:dyDescent="0.2">
      <c r="B148"/>
      <c r="C148"/>
      <c r="D148" s="227"/>
      <c r="E148" s="231"/>
      <c r="F148" s="232"/>
      <c r="G148" s="242"/>
      <c r="H148" s="230"/>
      <c r="I148" s="230"/>
      <c r="J148" s="230"/>
      <c r="K148" s="230"/>
      <c r="L148" s="230"/>
      <c r="M148" s="230"/>
      <c r="N148" s="230"/>
      <c r="O148" s="96"/>
    </row>
    <row r="149" spans="2:15" s="26" customFormat="1" ht="15" hidden="1" customHeight="1" x14ac:dyDescent="0.2">
      <c r="B149"/>
      <c r="C149"/>
      <c r="D149" s="227"/>
      <c r="E149" s="231"/>
      <c r="F149" s="232"/>
      <c r="G149" s="242"/>
      <c r="H149" s="230"/>
      <c r="I149" s="230"/>
      <c r="J149" s="230"/>
      <c r="K149" s="230"/>
      <c r="L149" s="230"/>
      <c r="M149" s="230"/>
      <c r="N149" s="230"/>
      <c r="O149" s="96"/>
    </row>
    <row r="150" spans="2:15" s="26" customFormat="1" ht="15" customHeight="1" x14ac:dyDescent="0.2">
      <c r="B150" s="231" t="s">
        <v>195</v>
      </c>
      <c r="C150" s="231" t="s">
        <v>495</v>
      </c>
      <c r="D150" s="27" t="s">
        <v>194</v>
      </c>
      <c r="E150" s="231">
        <v>2018</v>
      </c>
      <c r="F150" s="232">
        <f>42000*6</f>
        <v>252000</v>
      </c>
      <c r="G150" s="39"/>
      <c r="H150" s="60">
        <f t="shared" ref="H150:N152" si="27">IF($E150&lt;=H$59,1,0)</f>
        <v>0</v>
      </c>
      <c r="I150" s="60">
        <f t="shared" si="27"/>
        <v>1</v>
      </c>
      <c r="J150" s="60">
        <f t="shared" si="27"/>
        <v>1</v>
      </c>
      <c r="K150" s="60">
        <f t="shared" si="27"/>
        <v>1</v>
      </c>
      <c r="L150" s="60">
        <f t="shared" si="27"/>
        <v>1</v>
      </c>
      <c r="M150" s="60">
        <f t="shared" si="27"/>
        <v>1</v>
      </c>
      <c r="N150" s="60">
        <f t="shared" si="27"/>
        <v>1</v>
      </c>
      <c r="O150" s="96"/>
    </row>
    <row r="151" spans="2:15" s="26" customFormat="1" ht="15" customHeight="1" x14ac:dyDescent="0.2">
      <c r="B151" s="231">
        <v>1</v>
      </c>
      <c r="C151" s="231" t="s">
        <v>516</v>
      </c>
      <c r="D151" s="27" t="s">
        <v>194</v>
      </c>
      <c r="E151" s="231">
        <v>2018</v>
      </c>
      <c r="F151" s="232">
        <v>294000</v>
      </c>
      <c r="G151" s="39"/>
      <c r="H151" s="60">
        <f t="shared" si="27"/>
        <v>0</v>
      </c>
      <c r="I151" s="60">
        <f t="shared" si="27"/>
        <v>1</v>
      </c>
      <c r="J151" s="60">
        <f t="shared" si="27"/>
        <v>1</v>
      </c>
      <c r="K151" s="60">
        <f t="shared" si="27"/>
        <v>1</v>
      </c>
      <c r="L151" s="60">
        <f t="shared" si="27"/>
        <v>1</v>
      </c>
      <c r="M151" s="60">
        <f t="shared" si="27"/>
        <v>1</v>
      </c>
      <c r="N151" s="60">
        <f t="shared" si="27"/>
        <v>1</v>
      </c>
      <c r="O151" s="96"/>
    </row>
    <row r="152" spans="2:15" s="26" customFormat="1" ht="15" customHeight="1" x14ac:dyDescent="0.2">
      <c r="B152" s="231">
        <v>2</v>
      </c>
      <c r="C152" s="231" t="s">
        <v>516</v>
      </c>
      <c r="D152" s="27" t="s">
        <v>194</v>
      </c>
      <c r="E152" s="231">
        <v>2018</v>
      </c>
      <c r="F152" s="232">
        <v>294000</v>
      </c>
      <c r="G152" s="39"/>
      <c r="H152" s="60">
        <f t="shared" si="27"/>
        <v>0</v>
      </c>
      <c r="I152" s="60">
        <f t="shared" si="27"/>
        <v>1</v>
      </c>
      <c r="J152" s="60">
        <f t="shared" si="27"/>
        <v>1</v>
      </c>
      <c r="K152" s="60">
        <f t="shared" si="27"/>
        <v>1</v>
      </c>
      <c r="L152" s="60">
        <f t="shared" si="27"/>
        <v>1</v>
      </c>
      <c r="M152" s="60">
        <f t="shared" si="27"/>
        <v>1</v>
      </c>
      <c r="N152" s="60">
        <f t="shared" si="27"/>
        <v>1</v>
      </c>
      <c r="O152" s="96"/>
    </row>
    <row r="153" spans="2:15" s="26" customFormat="1" ht="15" customHeight="1" x14ac:dyDescent="0.2">
      <c r="D153" s="27"/>
      <c r="E153" s="58"/>
      <c r="F153" s="15"/>
      <c r="G153" s="39"/>
      <c r="H153" s="60"/>
      <c r="I153" s="60"/>
      <c r="J153" s="60"/>
      <c r="K153" s="60"/>
      <c r="L153" s="60"/>
      <c r="M153" s="60"/>
      <c r="N153" s="60"/>
      <c r="O153" s="96"/>
    </row>
    <row r="154" spans="2:15" s="26" customFormat="1" ht="15" customHeight="1" x14ac:dyDescent="0.2">
      <c r="B154" s="231"/>
      <c r="C154" s="231"/>
      <c r="D154" s="26" t="s">
        <v>110</v>
      </c>
      <c r="E154" s="231" t="s">
        <v>244</v>
      </c>
      <c r="F154" s="232">
        <v>0</v>
      </c>
      <c r="G154" s="39"/>
      <c r="H154" s="60">
        <f t="shared" ref="H154:N158" si="28">IF($E154&lt;=H$59,1,0)</f>
        <v>0</v>
      </c>
      <c r="I154" s="60">
        <f t="shared" si="28"/>
        <v>0</v>
      </c>
      <c r="J154" s="60">
        <f t="shared" si="28"/>
        <v>0</v>
      </c>
      <c r="K154" s="60">
        <f t="shared" si="28"/>
        <v>0</v>
      </c>
      <c r="L154" s="60">
        <f t="shared" si="28"/>
        <v>0</v>
      </c>
      <c r="M154" s="60">
        <f t="shared" si="28"/>
        <v>0</v>
      </c>
      <c r="N154" s="60">
        <f t="shared" si="28"/>
        <v>0</v>
      </c>
      <c r="O154" s="96"/>
    </row>
    <row r="155" spans="2:15" s="26" customFormat="1" ht="15" customHeight="1" x14ac:dyDescent="0.2">
      <c r="B155" s="231"/>
      <c r="C155" s="231"/>
      <c r="D155" s="26" t="s">
        <v>110</v>
      </c>
      <c r="E155" s="231" t="s">
        <v>244</v>
      </c>
      <c r="F155" s="232">
        <v>0</v>
      </c>
      <c r="G155" s="39"/>
      <c r="H155" s="60">
        <f t="shared" si="28"/>
        <v>0</v>
      </c>
      <c r="I155" s="60">
        <f t="shared" si="28"/>
        <v>0</v>
      </c>
      <c r="J155" s="60">
        <f t="shared" si="28"/>
        <v>0</v>
      </c>
      <c r="K155" s="60">
        <f t="shared" si="28"/>
        <v>0</v>
      </c>
      <c r="L155" s="60">
        <f t="shared" si="28"/>
        <v>0</v>
      </c>
      <c r="M155" s="60">
        <f t="shared" si="28"/>
        <v>0</v>
      </c>
      <c r="N155" s="60">
        <f t="shared" si="28"/>
        <v>0</v>
      </c>
      <c r="O155" s="96"/>
    </row>
    <row r="156" spans="2:15" s="26" customFormat="1" ht="15" customHeight="1" x14ac:dyDescent="0.2">
      <c r="B156" s="231"/>
      <c r="C156" s="231"/>
      <c r="D156" s="26" t="s">
        <v>110</v>
      </c>
      <c r="E156" s="231" t="s">
        <v>244</v>
      </c>
      <c r="F156" s="232">
        <v>0</v>
      </c>
      <c r="G156" s="39"/>
      <c r="H156" s="60">
        <f t="shared" si="28"/>
        <v>0</v>
      </c>
      <c r="I156" s="60">
        <f t="shared" si="28"/>
        <v>0</v>
      </c>
      <c r="J156" s="60">
        <f t="shared" si="28"/>
        <v>0</v>
      </c>
      <c r="K156" s="60">
        <f t="shared" si="28"/>
        <v>0</v>
      </c>
      <c r="L156" s="60">
        <f t="shared" si="28"/>
        <v>0</v>
      </c>
      <c r="M156" s="60">
        <f t="shared" si="28"/>
        <v>0</v>
      </c>
      <c r="N156" s="60">
        <f t="shared" si="28"/>
        <v>0</v>
      </c>
      <c r="O156" s="96"/>
    </row>
    <row r="157" spans="2:15" s="26" customFormat="1" ht="15" customHeight="1" x14ac:dyDescent="0.2">
      <c r="B157" s="231"/>
      <c r="C157" s="231"/>
      <c r="D157" s="26" t="s">
        <v>110</v>
      </c>
      <c r="E157" s="231" t="s">
        <v>244</v>
      </c>
      <c r="F157" s="232">
        <v>0</v>
      </c>
      <c r="G157" s="39"/>
      <c r="H157" s="60">
        <f t="shared" si="28"/>
        <v>0</v>
      </c>
      <c r="I157" s="60">
        <f t="shared" si="28"/>
        <v>0</v>
      </c>
      <c r="J157" s="60">
        <f t="shared" si="28"/>
        <v>0</v>
      </c>
      <c r="K157" s="60">
        <f t="shared" si="28"/>
        <v>0</v>
      </c>
      <c r="L157" s="60">
        <f t="shared" si="28"/>
        <v>0</v>
      </c>
      <c r="M157" s="60">
        <f t="shared" si="28"/>
        <v>0</v>
      </c>
      <c r="N157" s="60">
        <f t="shared" si="28"/>
        <v>0</v>
      </c>
      <c r="O157" s="96"/>
    </row>
    <row r="158" spans="2:15" ht="15" customHeight="1" x14ac:dyDescent="0.2">
      <c r="B158" s="231"/>
      <c r="C158" s="231"/>
      <c r="D158" s="26" t="s">
        <v>110</v>
      </c>
      <c r="E158" s="231" t="s">
        <v>244</v>
      </c>
      <c r="F158" s="232">
        <v>0</v>
      </c>
      <c r="G158" s="39"/>
      <c r="H158" s="60">
        <f t="shared" si="28"/>
        <v>0</v>
      </c>
      <c r="I158" s="60">
        <f t="shared" si="28"/>
        <v>0</v>
      </c>
      <c r="J158" s="60">
        <f t="shared" si="28"/>
        <v>0</v>
      </c>
      <c r="K158" s="60">
        <f t="shared" si="28"/>
        <v>0</v>
      </c>
      <c r="L158" s="60">
        <f t="shared" si="28"/>
        <v>0</v>
      </c>
      <c r="M158" s="60">
        <f t="shared" si="28"/>
        <v>0</v>
      </c>
      <c r="N158" s="60">
        <f t="shared" si="28"/>
        <v>0</v>
      </c>
      <c r="O158" s="96"/>
    </row>
    <row r="159" spans="2:15" ht="15" customHeight="1" x14ac:dyDescent="0.2">
      <c r="B159" s="90"/>
      <c r="C159" s="90"/>
      <c r="D159" s="26"/>
      <c r="E159" s="27"/>
      <c r="F159" s="15"/>
      <c r="G159" s="39"/>
      <c r="H159" s="60"/>
      <c r="I159" s="60"/>
      <c r="J159" s="60"/>
      <c r="K159" s="60"/>
      <c r="L159" s="60"/>
      <c r="M159" s="60"/>
      <c r="N159" s="60"/>
      <c r="O159" s="96"/>
    </row>
    <row r="160" spans="2:15" s="26" customFormat="1" ht="15" customHeight="1" x14ac:dyDescent="0.2">
      <c r="B160" s="231">
        <v>3</v>
      </c>
      <c r="C160" s="231" t="s">
        <v>495</v>
      </c>
      <c r="D160" s="27" t="s">
        <v>194</v>
      </c>
      <c r="E160" s="231">
        <v>2018</v>
      </c>
      <c r="F160" s="232">
        <v>252000</v>
      </c>
      <c r="G160" s="39"/>
      <c r="H160" s="60">
        <f t="shared" ref="H160:N164" si="29">IF($E160&lt;=H$59,1,0)</f>
        <v>0</v>
      </c>
      <c r="I160" s="60">
        <f t="shared" si="29"/>
        <v>1</v>
      </c>
      <c r="J160" s="60">
        <f t="shared" si="29"/>
        <v>1</v>
      </c>
      <c r="K160" s="60">
        <f t="shared" si="29"/>
        <v>1</v>
      </c>
      <c r="L160" s="60">
        <f t="shared" si="29"/>
        <v>1</v>
      </c>
      <c r="M160" s="60">
        <f t="shared" si="29"/>
        <v>1</v>
      </c>
      <c r="N160" s="60">
        <f t="shared" si="29"/>
        <v>1</v>
      </c>
      <c r="O160" s="96"/>
    </row>
    <row r="161" spans="2:15" s="26" customFormat="1" ht="15" customHeight="1" x14ac:dyDescent="0.2">
      <c r="B161" s="231">
        <v>4</v>
      </c>
      <c r="C161" s="231" t="s">
        <v>496</v>
      </c>
      <c r="D161" s="27" t="s">
        <v>194</v>
      </c>
      <c r="E161" s="231">
        <v>2018</v>
      </c>
      <c r="F161" s="232">
        <f>5*42000</f>
        <v>210000</v>
      </c>
      <c r="G161" s="39"/>
      <c r="H161" s="60">
        <f t="shared" si="29"/>
        <v>0</v>
      </c>
      <c r="I161" s="60">
        <f t="shared" si="29"/>
        <v>1</v>
      </c>
      <c r="J161" s="60">
        <f t="shared" si="29"/>
        <v>1</v>
      </c>
      <c r="K161" s="60">
        <f t="shared" si="29"/>
        <v>1</v>
      </c>
      <c r="L161" s="60">
        <f t="shared" si="29"/>
        <v>1</v>
      </c>
      <c r="M161" s="60">
        <f t="shared" si="29"/>
        <v>1</v>
      </c>
      <c r="N161" s="60">
        <f t="shared" si="29"/>
        <v>1</v>
      </c>
      <c r="O161" s="96"/>
    </row>
    <row r="162" spans="2:15" s="26" customFormat="1" ht="15" customHeight="1" x14ac:dyDescent="0.2">
      <c r="B162" s="231">
        <v>5</v>
      </c>
      <c r="C162" s="231" t="s">
        <v>497</v>
      </c>
      <c r="D162" s="27" t="s">
        <v>194</v>
      </c>
      <c r="E162" s="231">
        <v>2018</v>
      </c>
      <c r="F162" s="232">
        <f>5*42000</f>
        <v>210000</v>
      </c>
      <c r="G162" s="39"/>
      <c r="H162" s="60">
        <f t="shared" si="29"/>
        <v>0</v>
      </c>
      <c r="I162" s="60">
        <f t="shared" si="29"/>
        <v>1</v>
      </c>
      <c r="J162" s="60">
        <f t="shared" si="29"/>
        <v>1</v>
      </c>
      <c r="K162" s="60">
        <f t="shared" si="29"/>
        <v>1</v>
      </c>
      <c r="L162" s="60">
        <f t="shared" si="29"/>
        <v>1</v>
      </c>
      <c r="M162" s="60">
        <f t="shared" si="29"/>
        <v>1</v>
      </c>
      <c r="N162" s="60">
        <f t="shared" si="29"/>
        <v>1</v>
      </c>
      <c r="O162" s="96"/>
    </row>
    <row r="163" spans="2:15" s="26" customFormat="1" ht="15" customHeight="1" x14ac:dyDescent="0.2">
      <c r="B163" s="231"/>
      <c r="C163" s="231"/>
      <c r="D163" s="27" t="s">
        <v>194</v>
      </c>
      <c r="E163" s="231" t="s">
        <v>244</v>
      </c>
      <c r="F163" s="232"/>
      <c r="G163" s="39"/>
      <c r="H163" s="60">
        <f t="shared" si="29"/>
        <v>0</v>
      </c>
      <c r="I163" s="60">
        <f t="shared" si="29"/>
        <v>0</v>
      </c>
      <c r="J163" s="60">
        <f t="shared" si="29"/>
        <v>0</v>
      </c>
      <c r="K163" s="60">
        <f t="shared" si="29"/>
        <v>0</v>
      </c>
      <c r="L163" s="60">
        <f t="shared" si="29"/>
        <v>0</v>
      </c>
      <c r="M163" s="60">
        <f t="shared" si="29"/>
        <v>0</v>
      </c>
      <c r="N163" s="60">
        <f t="shared" si="29"/>
        <v>0</v>
      </c>
      <c r="O163" s="96"/>
    </row>
    <row r="164" spans="2:15" s="26" customFormat="1" ht="15" customHeight="1" x14ac:dyDescent="0.2">
      <c r="B164" s="231"/>
      <c r="C164" s="231"/>
      <c r="D164" s="27" t="s">
        <v>194</v>
      </c>
      <c r="E164" s="231" t="s">
        <v>244</v>
      </c>
      <c r="F164" s="232"/>
      <c r="G164" s="39"/>
      <c r="H164" s="60">
        <f t="shared" si="29"/>
        <v>0</v>
      </c>
      <c r="I164" s="60">
        <f t="shared" si="29"/>
        <v>0</v>
      </c>
      <c r="J164" s="60">
        <f t="shared" si="29"/>
        <v>0</v>
      </c>
      <c r="K164" s="60">
        <f t="shared" si="29"/>
        <v>0</v>
      </c>
      <c r="L164" s="60">
        <f t="shared" si="29"/>
        <v>0</v>
      </c>
      <c r="M164" s="60">
        <f t="shared" si="29"/>
        <v>0</v>
      </c>
      <c r="N164" s="60">
        <f t="shared" si="29"/>
        <v>0</v>
      </c>
      <c r="O164" s="96"/>
    </row>
    <row r="165" spans="2:15" s="26" customFormat="1" ht="15" customHeight="1" x14ac:dyDescent="0.2">
      <c r="D165" s="27"/>
      <c r="E165" s="58"/>
      <c r="F165" s="15"/>
      <c r="G165" s="39"/>
      <c r="H165" s="60"/>
      <c r="I165" s="60"/>
      <c r="J165" s="60"/>
      <c r="K165" s="60"/>
      <c r="L165" s="60"/>
      <c r="M165" s="60"/>
      <c r="N165" s="60"/>
      <c r="O165" s="96"/>
    </row>
    <row r="166" spans="2:15" s="26" customFormat="1" ht="15" customHeight="1" x14ac:dyDescent="0.2">
      <c r="B166" s="231"/>
      <c r="C166" s="231"/>
      <c r="D166" s="26" t="s">
        <v>110</v>
      </c>
      <c r="E166" s="231" t="s">
        <v>244</v>
      </c>
      <c r="F166" s="232"/>
      <c r="G166" s="39"/>
      <c r="H166" s="60">
        <f t="shared" ref="H166:N170" si="30">IF($E166&lt;=H$59,1,0)</f>
        <v>0</v>
      </c>
      <c r="I166" s="60">
        <f t="shared" si="30"/>
        <v>0</v>
      </c>
      <c r="J166" s="60">
        <f t="shared" si="30"/>
        <v>0</v>
      </c>
      <c r="K166" s="60">
        <f t="shared" si="30"/>
        <v>0</v>
      </c>
      <c r="L166" s="60">
        <f t="shared" si="30"/>
        <v>0</v>
      </c>
      <c r="M166" s="60">
        <f t="shared" si="30"/>
        <v>0</v>
      </c>
      <c r="N166" s="60">
        <f t="shared" si="30"/>
        <v>0</v>
      </c>
      <c r="O166" s="96"/>
    </row>
    <row r="167" spans="2:15" s="26" customFormat="1" ht="15" customHeight="1" x14ac:dyDescent="0.2">
      <c r="B167" s="231"/>
      <c r="C167" s="231"/>
      <c r="D167" s="26" t="s">
        <v>110</v>
      </c>
      <c r="E167" s="231" t="s">
        <v>244</v>
      </c>
      <c r="F167" s="232"/>
      <c r="G167" s="39"/>
      <c r="H167" s="60">
        <f t="shared" si="30"/>
        <v>0</v>
      </c>
      <c r="I167" s="60">
        <f t="shared" si="30"/>
        <v>0</v>
      </c>
      <c r="J167" s="60">
        <f t="shared" si="30"/>
        <v>0</v>
      </c>
      <c r="K167" s="60">
        <f t="shared" si="30"/>
        <v>0</v>
      </c>
      <c r="L167" s="60">
        <f t="shared" si="30"/>
        <v>0</v>
      </c>
      <c r="M167" s="60">
        <f t="shared" si="30"/>
        <v>0</v>
      </c>
      <c r="N167" s="60">
        <f t="shared" si="30"/>
        <v>0</v>
      </c>
      <c r="O167" s="96"/>
    </row>
    <row r="168" spans="2:15" s="26" customFormat="1" ht="15" customHeight="1" x14ac:dyDescent="0.2">
      <c r="B168" s="231"/>
      <c r="C168" s="231"/>
      <c r="D168" s="26" t="s">
        <v>110</v>
      </c>
      <c r="E168" s="231" t="s">
        <v>244</v>
      </c>
      <c r="F168" s="232"/>
      <c r="G168" s="39"/>
      <c r="H168" s="60">
        <f t="shared" si="30"/>
        <v>0</v>
      </c>
      <c r="I168" s="60">
        <f t="shared" si="30"/>
        <v>0</v>
      </c>
      <c r="J168" s="60">
        <f t="shared" si="30"/>
        <v>0</v>
      </c>
      <c r="K168" s="60">
        <f t="shared" si="30"/>
        <v>0</v>
      </c>
      <c r="L168" s="60">
        <f t="shared" si="30"/>
        <v>0</v>
      </c>
      <c r="M168" s="60">
        <f t="shared" si="30"/>
        <v>0</v>
      </c>
      <c r="N168" s="60">
        <f t="shared" si="30"/>
        <v>0</v>
      </c>
      <c r="O168" s="96"/>
    </row>
    <row r="169" spans="2:15" s="26" customFormat="1" ht="15" customHeight="1" x14ac:dyDescent="0.2">
      <c r="B169" s="231"/>
      <c r="C169" s="231"/>
      <c r="D169" s="26" t="s">
        <v>110</v>
      </c>
      <c r="E169" s="231" t="s">
        <v>244</v>
      </c>
      <c r="F169" s="232"/>
      <c r="G169" s="39"/>
      <c r="H169" s="60">
        <f t="shared" si="30"/>
        <v>0</v>
      </c>
      <c r="I169" s="60">
        <f t="shared" si="30"/>
        <v>0</v>
      </c>
      <c r="J169" s="60">
        <f t="shared" si="30"/>
        <v>0</v>
      </c>
      <c r="K169" s="60">
        <f t="shared" si="30"/>
        <v>0</v>
      </c>
      <c r="L169" s="60">
        <f t="shared" si="30"/>
        <v>0</v>
      </c>
      <c r="M169" s="60">
        <f t="shared" si="30"/>
        <v>0</v>
      </c>
      <c r="N169" s="60">
        <f t="shared" si="30"/>
        <v>0</v>
      </c>
      <c r="O169" s="96"/>
    </row>
    <row r="170" spans="2:15" ht="15" customHeight="1" x14ac:dyDescent="0.2">
      <c r="B170" s="231"/>
      <c r="C170" s="231"/>
      <c r="D170" s="26" t="s">
        <v>110</v>
      </c>
      <c r="E170" s="231" t="s">
        <v>244</v>
      </c>
      <c r="F170" s="232"/>
      <c r="G170" s="39"/>
      <c r="H170" s="60">
        <f t="shared" si="30"/>
        <v>0</v>
      </c>
      <c r="I170" s="60">
        <f t="shared" si="30"/>
        <v>0</v>
      </c>
      <c r="J170" s="60">
        <f t="shared" si="30"/>
        <v>0</v>
      </c>
      <c r="K170" s="60">
        <f t="shared" si="30"/>
        <v>0</v>
      </c>
      <c r="L170" s="60">
        <f t="shared" si="30"/>
        <v>0</v>
      </c>
      <c r="M170" s="60">
        <f t="shared" si="30"/>
        <v>0</v>
      </c>
      <c r="N170" s="60">
        <f t="shared" si="30"/>
        <v>0</v>
      </c>
      <c r="O170" s="96"/>
    </row>
    <row r="171" spans="2:15" ht="15" customHeight="1" x14ac:dyDescent="0.2">
      <c r="B171" s="90"/>
      <c r="C171" s="90"/>
      <c r="D171" s="26"/>
      <c r="E171" s="27"/>
      <c r="F171" s="15"/>
      <c r="G171" s="39"/>
      <c r="H171" s="60"/>
      <c r="I171" s="60"/>
      <c r="J171" s="60"/>
      <c r="K171" s="60"/>
      <c r="L171" s="60"/>
      <c r="M171" s="60"/>
      <c r="N171" s="60"/>
      <c r="O171" s="96"/>
    </row>
    <row r="172" spans="2:15" s="26" customFormat="1" ht="15" customHeight="1" x14ac:dyDescent="0.2">
      <c r="B172" s="231">
        <v>6</v>
      </c>
      <c r="C172" s="231" t="s">
        <v>316</v>
      </c>
      <c r="D172" s="27" t="s">
        <v>194</v>
      </c>
      <c r="E172" s="231">
        <v>2018</v>
      </c>
      <c r="F172" s="232">
        <v>42000</v>
      </c>
      <c r="G172" s="39"/>
      <c r="H172" s="60">
        <f t="shared" ref="H172:N176" si="31">IF($E172&lt;=H$59,1,0)</f>
        <v>0</v>
      </c>
      <c r="I172" s="60">
        <f t="shared" si="31"/>
        <v>1</v>
      </c>
      <c r="J172" s="60">
        <f t="shared" si="31"/>
        <v>1</v>
      </c>
      <c r="K172" s="60">
        <f t="shared" si="31"/>
        <v>1</v>
      </c>
      <c r="L172" s="60">
        <f t="shared" si="31"/>
        <v>1</v>
      </c>
      <c r="M172" s="60">
        <f t="shared" si="31"/>
        <v>1</v>
      </c>
      <c r="N172" s="60">
        <f t="shared" si="31"/>
        <v>1</v>
      </c>
      <c r="O172" s="96"/>
    </row>
    <row r="173" spans="2:15" s="26" customFormat="1" ht="15" customHeight="1" x14ac:dyDescent="0.2">
      <c r="B173" s="231">
        <v>6</v>
      </c>
      <c r="C173" s="231" t="s">
        <v>317</v>
      </c>
      <c r="D173" s="27" t="s">
        <v>194</v>
      </c>
      <c r="E173" s="231">
        <v>2018</v>
      </c>
      <c r="F173" s="232">
        <v>42000</v>
      </c>
      <c r="G173" s="39"/>
      <c r="H173" s="60">
        <f t="shared" si="31"/>
        <v>0</v>
      </c>
      <c r="I173" s="60">
        <f t="shared" si="31"/>
        <v>1</v>
      </c>
      <c r="J173" s="60">
        <f t="shared" si="31"/>
        <v>1</v>
      </c>
      <c r="K173" s="60">
        <f t="shared" si="31"/>
        <v>1</v>
      </c>
      <c r="L173" s="60">
        <f t="shared" si="31"/>
        <v>1</v>
      </c>
      <c r="M173" s="60">
        <f t="shared" si="31"/>
        <v>1</v>
      </c>
      <c r="N173" s="60">
        <f t="shared" si="31"/>
        <v>1</v>
      </c>
      <c r="O173" s="96"/>
    </row>
    <row r="174" spans="2:15" s="26" customFormat="1" ht="15" customHeight="1" x14ac:dyDescent="0.2">
      <c r="B174" s="231">
        <v>6</v>
      </c>
      <c r="C174" s="231" t="s">
        <v>319</v>
      </c>
      <c r="D174" s="27" t="s">
        <v>194</v>
      </c>
      <c r="E174" s="231">
        <v>2018</v>
      </c>
      <c r="F174" s="232">
        <v>42000</v>
      </c>
      <c r="G174" s="39"/>
      <c r="H174" s="60">
        <f t="shared" si="31"/>
        <v>0</v>
      </c>
      <c r="I174" s="60">
        <f t="shared" si="31"/>
        <v>1</v>
      </c>
      <c r="J174" s="60">
        <f t="shared" si="31"/>
        <v>1</v>
      </c>
      <c r="K174" s="60">
        <f t="shared" si="31"/>
        <v>1</v>
      </c>
      <c r="L174" s="60">
        <f t="shared" si="31"/>
        <v>1</v>
      </c>
      <c r="M174" s="60">
        <f t="shared" si="31"/>
        <v>1</v>
      </c>
      <c r="N174" s="60">
        <f t="shared" si="31"/>
        <v>1</v>
      </c>
      <c r="O174" s="96"/>
    </row>
    <row r="175" spans="2:15" s="26" customFormat="1" ht="15" customHeight="1" x14ac:dyDescent="0.2">
      <c r="B175" s="231">
        <v>6</v>
      </c>
      <c r="C175" s="231" t="s">
        <v>318</v>
      </c>
      <c r="D175" s="27" t="s">
        <v>194</v>
      </c>
      <c r="E175" s="231">
        <v>2018</v>
      </c>
      <c r="F175" s="232">
        <v>42000</v>
      </c>
      <c r="G175" s="39"/>
      <c r="H175" s="60">
        <f t="shared" si="31"/>
        <v>0</v>
      </c>
      <c r="I175" s="60">
        <f t="shared" si="31"/>
        <v>1</v>
      </c>
      <c r="J175" s="60">
        <f t="shared" si="31"/>
        <v>1</v>
      </c>
      <c r="K175" s="60">
        <f t="shared" si="31"/>
        <v>1</v>
      </c>
      <c r="L175" s="60">
        <f t="shared" si="31"/>
        <v>1</v>
      </c>
      <c r="M175" s="60">
        <f t="shared" si="31"/>
        <v>1</v>
      </c>
      <c r="N175" s="60">
        <f t="shared" si="31"/>
        <v>1</v>
      </c>
      <c r="O175" s="96"/>
    </row>
    <row r="176" spans="2:15" s="26" customFormat="1" ht="15" customHeight="1" x14ac:dyDescent="0.2">
      <c r="B176" s="231">
        <v>6</v>
      </c>
      <c r="C176" s="231" t="s">
        <v>320</v>
      </c>
      <c r="D176" s="27" t="s">
        <v>194</v>
      </c>
      <c r="E176" s="231">
        <v>2018</v>
      </c>
      <c r="F176" s="232">
        <v>42000</v>
      </c>
      <c r="G176" s="39"/>
      <c r="H176" s="60">
        <f t="shared" si="31"/>
        <v>0</v>
      </c>
      <c r="I176" s="60">
        <f t="shared" si="31"/>
        <v>1</v>
      </c>
      <c r="J176" s="60">
        <f t="shared" si="31"/>
        <v>1</v>
      </c>
      <c r="K176" s="60">
        <f t="shared" si="31"/>
        <v>1</v>
      </c>
      <c r="L176" s="60">
        <f t="shared" si="31"/>
        <v>1</v>
      </c>
      <c r="M176" s="60">
        <f t="shared" si="31"/>
        <v>1</v>
      </c>
      <c r="N176" s="60">
        <f t="shared" si="31"/>
        <v>1</v>
      </c>
      <c r="O176" s="96"/>
    </row>
    <row r="177" spans="2:15" s="26" customFormat="1" ht="15" customHeight="1" x14ac:dyDescent="0.2">
      <c r="D177" s="27"/>
      <c r="E177" s="58"/>
      <c r="F177" s="15"/>
      <c r="G177" s="39"/>
      <c r="H177" s="60"/>
      <c r="I177" s="60"/>
      <c r="J177" s="60"/>
      <c r="K177" s="60"/>
      <c r="L177" s="60"/>
      <c r="M177" s="60"/>
      <c r="N177" s="60"/>
      <c r="O177" s="96"/>
    </row>
    <row r="178" spans="2:15" s="26" customFormat="1" ht="15" customHeight="1" x14ac:dyDescent="0.2">
      <c r="B178" s="231"/>
      <c r="C178" s="231"/>
      <c r="D178" s="26" t="s">
        <v>110</v>
      </c>
      <c r="E178" s="231" t="s">
        <v>244</v>
      </c>
      <c r="F178" s="232"/>
      <c r="G178" s="39"/>
      <c r="H178" s="60">
        <f t="shared" ref="H178:N182" si="32">IF($E178&lt;=H$59,1,0)</f>
        <v>0</v>
      </c>
      <c r="I178" s="60">
        <f t="shared" si="32"/>
        <v>0</v>
      </c>
      <c r="J178" s="60">
        <f t="shared" si="32"/>
        <v>0</v>
      </c>
      <c r="K178" s="60">
        <f t="shared" si="32"/>
        <v>0</v>
      </c>
      <c r="L178" s="60">
        <f t="shared" si="32"/>
        <v>0</v>
      </c>
      <c r="M178" s="60">
        <f t="shared" si="32"/>
        <v>0</v>
      </c>
      <c r="N178" s="60">
        <f t="shared" si="32"/>
        <v>0</v>
      </c>
      <c r="O178" s="96"/>
    </row>
    <row r="179" spans="2:15" s="26" customFormat="1" ht="15" customHeight="1" x14ac:dyDescent="0.2">
      <c r="B179" s="231"/>
      <c r="C179" s="231"/>
      <c r="D179" s="26" t="s">
        <v>110</v>
      </c>
      <c r="E179" s="231" t="s">
        <v>244</v>
      </c>
      <c r="F179" s="232"/>
      <c r="G179" s="39"/>
      <c r="H179" s="60">
        <f t="shared" si="32"/>
        <v>0</v>
      </c>
      <c r="I179" s="60">
        <f t="shared" si="32"/>
        <v>0</v>
      </c>
      <c r="J179" s="60">
        <f t="shared" si="32"/>
        <v>0</v>
      </c>
      <c r="K179" s="60">
        <f t="shared" si="32"/>
        <v>0</v>
      </c>
      <c r="L179" s="60">
        <f t="shared" si="32"/>
        <v>0</v>
      </c>
      <c r="M179" s="60">
        <f t="shared" si="32"/>
        <v>0</v>
      </c>
      <c r="N179" s="60">
        <f t="shared" si="32"/>
        <v>0</v>
      </c>
      <c r="O179" s="96"/>
    </row>
    <row r="180" spans="2:15" s="26" customFormat="1" ht="15" customHeight="1" x14ac:dyDescent="0.2">
      <c r="B180" s="231"/>
      <c r="C180" s="231"/>
      <c r="D180" s="26" t="s">
        <v>110</v>
      </c>
      <c r="E180" s="231" t="s">
        <v>244</v>
      </c>
      <c r="F180" s="232"/>
      <c r="G180" s="39"/>
      <c r="H180" s="60">
        <f t="shared" si="32"/>
        <v>0</v>
      </c>
      <c r="I180" s="60">
        <f t="shared" si="32"/>
        <v>0</v>
      </c>
      <c r="J180" s="60">
        <f t="shared" si="32"/>
        <v>0</v>
      </c>
      <c r="K180" s="60">
        <f t="shared" si="32"/>
        <v>0</v>
      </c>
      <c r="L180" s="60">
        <f t="shared" si="32"/>
        <v>0</v>
      </c>
      <c r="M180" s="60">
        <f t="shared" si="32"/>
        <v>0</v>
      </c>
      <c r="N180" s="60">
        <f t="shared" si="32"/>
        <v>0</v>
      </c>
      <c r="O180" s="96"/>
    </row>
    <row r="181" spans="2:15" s="26" customFormat="1" ht="15" customHeight="1" x14ac:dyDescent="0.2">
      <c r="B181" s="231"/>
      <c r="C181" s="231"/>
      <c r="D181" s="26" t="s">
        <v>110</v>
      </c>
      <c r="E181" s="231" t="s">
        <v>244</v>
      </c>
      <c r="F181" s="232"/>
      <c r="G181" s="39"/>
      <c r="H181" s="60">
        <f t="shared" si="32"/>
        <v>0</v>
      </c>
      <c r="I181" s="60">
        <f t="shared" si="32"/>
        <v>0</v>
      </c>
      <c r="J181" s="60">
        <f t="shared" si="32"/>
        <v>0</v>
      </c>
      <c r="K181" s="60">
        <f t="shared" si="32"/>
        <v>0</v>
      </c>
      <c r="L181" s="60">
        <f t="shared" si="32"/>
        <v>0</v>
      </c>
      <c r="M181" s="60">
        <f t="shared" si="32"/>
        <v>0</v>
      </c>
      <c r="N181" s="60">
        <f t="shared" si="32"/>
        <v>0</v>
      </c>
      <c r="O181" s="96"/>
    </row>
    <row r="182" spans="2:15" ht="15" customHeight="1" x14ac:dyDescent="0.2">
      <c r="B182" s="231"/>
      <c r="C182" s="231"/>
      <c r="D182" s="26" t="s">
        <v>110</v>
      </c>
      <c r="E182" s="231" t="s">
        <v>244</v>
      </c>
      <c r="F182" s="232"/>
      <c r="G182" s="39"/>
      <c r="H182" s="60">
        <f t="shared" si="32"/>
        <v>0</v>
      </c>
      <c r="I182" s="60">
        <f t="shared" si="32"/>
        <v>0</v>
      </c>
      <c r="J182" s="60">
        <f t="shared" si="32"/>
        <v>0</v>
      </c>
      <c r="K182" s="60">
        <f t="shared" si="32"/>
        <v>0</v>
      </c>
      <c r="L182" s="60">
        <f t="shared" si="32"/>
        <v>0</v>
      </c>
      <c r="M182" s="60">
        <f t="shared" si="32"/>
        <v>0</v>
      </c>
      <c r="N182" s="60">
        <f t="shared" si="32"/>
        <v>0</v>
      </c>
      <c r="O182" s="96"/>
    </row>
    <row r="183" spans="2:15" ht="15" customHeight="1" x14ac:dyDescent="0.2">
      <c r="B183" s="90"/>
      <c r="C183" s="90"/>
      <c r="D183" s="26"/>
      <c r="E183" s="27"/>
      <c r="F183" s="15"/>
      <c r="G183" s="39"/>
      <c r="H183" s="60"/>
      <c r="I183" s="60"/>
      <c r="J183" s="60"/>
      <c r="K183" s="60"/>
      <c r="L183" s="60"/>
      <c r="M183" s="60"/>
      <c r="N183" s="60"/>
      <c r="O183" s="96"/>
    </row>
    <row r="184" spans="2:15" s="26" customFormat="1" ht="15" customHeight="1" x14ac:dyDescent="0.2">
      <c r="B184" s="231">
        <v>7</v>
      </c>
      <c r="C184" s="231" t="s">
        <v>316</v>
      </c>
      <c r="D184" s="27" t="s">
        <v>194</v>
      </c>
      <c r="E184" s="231">
        <v>2018</v>
      </c>
      <c r="F184" s="232">
        <v>42000</v>
      </c>
      <c r="G184" s="39"/>
      <c r="H184" s="60">
        <f t="shared" ref="H184:N188" si="33">IF($E184&lt;=H$59,1,0)</f>
        <v>0</v>
      </c>
      <c r="I184" s="60">
        <f t="shared" si="33"/>
        <v>1</v>
      </c>
      <c r="J184" s="60">
        <f t="shared" si="33"/>
        <v>1</v>
      </c>
      <c r="K184" s="60">
        <f t="shared" si="33"/>
        <v>1</v>
      </c>
      <c r="L184" s="60">
        <f t="shared" si="33"/>
        <v>1</v>
      </c>
      <c r="M184" s="60">
        <f t="shared" si="33"/>
        <v>1</v>
      </c>
      <c r="N184" s="60">
        <f t="shared" si="33"/>
        <v>1</v>
      </c>
      <c r="O184" s="96"/>
    </row>
    <row r="185" spans="2:15" s="26" customFormat="1" ht="15" customHeight="1" x14ac:dyDescent="0.2">
      <c r="B185" s="231">
        <v>7</v>
      </c>
      <c r="C185" s="231" t="s">
        <v>317</v>
      </c>
      <c r="D185" s="27" t="s">
        <v>194</v>
      </c>
      <c r="E185" s="231">
        <v>2018</v>
      </c>
      <c r="F185" s="232">
        <v>42000</v>
      </c>
      <c r="G185" s="39"/>
      <c r="H185" s="60">
        <f t="shared" si="33"/>
        <v>0</v>
      </c>
      <c r="I185" s="60">
        <f t="shared" si="33"/>
        <v>1</v>
      </c>
      <c r="J185" s="60">
        <f t="shared" si="33"/>
        <v>1</v>
      </c>
      <c r="K185" s="60">
        <f t="shared" si="33"/>
        <v>1</v>
      </c>
      <c r="L185" s="60">
        <f t="shared" si="33"/>
        <v>1</v>
      </c>
      <c r="M185" s="60">
        <f t="shared" si="33"/>
        <v>1</v>
      </c>
      <c r="N185" s="60">
        <f t="shared" si="33"/>
        <v>1</v>
      </c>
      <c r="O185" s="96"/>
    </row>
    <row r="186" spans="2:15" s="26" customFormat="1" ht="15" customHeight="1" x14ac:dyDescent="0.2">
      <c r="B186" s="231">
        <v>7</v>
      </c>
      <c r="C186" s="231" t="s">
        <v>319</v>
      </c>
      <c r="D186" s="27" t="s">
        <v>194</v>
      </c>
      <c r="E186" s="231">
        <v>2018</v>
      </c>
      <c r="F186" s="232">
        <v>42000</v>
      </c>
      <c r="G186" s="39"/>
      <c r="H186" s="60">
        <f t="shared" si="33"/>
        <v>0</v>
      </c>
      <c r="I186" s="60">
        <f t="shared" si="33"/>
        <v>1</v>
      </c>
      <c r="J186" s="60">
        <f t="shared" si="33"/>
        <v>1</v>
      </c>
      <c r="K186" s="60">
        <f t="shared" si="33"/>
        <v>1</v>
      </c>
      <c r="L186" s="60">
        <f t="shared" si="33"/>
        <v>1</v>
      </c>
      <c r="M186" s="60">
        <f t="shared" si="33"/>
        <v>1</v>
      </c>
      <c r="N186" s="60">
        <f t="shared" si="33"/>
        <v>1</v>
      </c>
      <c r="O186" s="96"/>
    </row>
    <row r="187" spans="2:15" s="26" customFormat="1" ht="15" customHeight="1" x14ac:dyDescent="0.2">
      <c r="B187" s="231">
        <v>7</v>
      </c>
      <c r="C187" s="231" t="s">
        <v>318</v>
      </c>
      <c r="D187" s="27" t="s">
        <v>194</v>
      </c>
      <c r="E187" s="231">
        <v>2018</v>
      </c>
      <c r="F187" s="232">
        <v>42000</v>
      </c>
      <c r="G187" s="39"/>
      <c r="H187" s="60">
        <f t="shared" si="33"/>
        <v>0</v>
      </c>
      <c r="I187" s="60">
        <f t="shared" si="33"/>
        <v>1</v>
      </c>
      <c r="J187" s="60">
        <f t="shared" si="33"/>
        <v>1</v>
      </c>
      <c r="K187" s="60">
        <f t="shared" si="33"/>
        <v>1</v>
      </c>
      <c r="L187" s="60">
        <f t="shared" si="33"/>
        <v>1</v>
      </c>
      <c r="M187" s="60">
        <f t="shared" si="33"/>
        <v>1</v>
      </c>
      <c r="N187" s="60">
        <f t="shared" si="33"/>
        <v>1</v>
      </c>
      <c r="O187" s="96"/>
    </row>
    <row r="188" spans="2:15" s="26" customFormat="1" ht="15" customHeight="1" x14ac:dyDescent="0.2">
      <c r="B188" s="231">
        <v>7</v>
      </c>
      <c r="C188" s="231" t="s">
        <v>320</v>
      </c>
      <c r="D188" s="27" t="s">
        <v>194</v>
      </c>
      <c r="E188" s="231">
        <v>2018</v>
      </c>
      <c r="F188" s="232">
        <v>42000</v>
      </c>
      <c r="G188" s="39"/>
      <c r="H188" s="60">
        <f t="shared" si="33"/>
        <v>0</v>
      </c>
      <c r="I188" s="60">
        <f t="shared" si="33"/>
        <v>1</v>
      </c>
      <c r="J188" s="60">
        <f t="shared" si="33"/>
        <v>1</v>
      </c>
      <c r="K188" s="60">
        <f t="shared" si="33"/>
        <v>1</v>
      </c>
      <c r="L188" s="60">
        <f t="shared" si="33"/>
        <v>1</v>
      </c>
      <c r="M188" s="60">
        <f t="shared" si="33"/>
        <v>1</v>
      </c>
      <c r="N188" s="60">
        <f t="shared" si="33"/>
        <v>1</v>
      </c>
      <c r="O188" s="96"/>
    </row>
    <row r="189" spans="2:15" s="26" customFormat="1" ht="15" customHeight="1" x14ac:dyDescent="0.2">
      <c r="D189" s="27"/>
      <c r="E189" s="58"/>
      <c r="F189" s="15"/>
      <c r="G189" s="39"/>
      <c r="H189" s="60"/>
      <c r="I189" s="60"/>
      <c r="J189" s="60"/>
      <c r="K189" s="60"/>
      <c r="L189" s="60"/>
      <c r="M189" s="60"/>
      <c r="N189" s="60"/>
      <c r="O189" s="96"/>
    </row>
    <row r="190" spans="2:15" s="26" customFormat="1" ht="15" customHeight="1" x14ac:dyDescent="0.2">
      <c r="B190" s="231"/>
      <c r="C190" s="231"/>
      <c r="D190" s="26" t="s">
        <v>110</v>
      </c>
      <c r="E190" s="231" t="s">
        <v>192</v>
      </c>
      <c r="F190" s="232">
        <v>0</v>
      </c>
      <c r="G190" s="39"/>
      <c r="H190" s="60">
        <f t="shared" ref="H190:N194" si="34">IF($E190&lt;=H$59,1,0)</f>
        <v>0</v>
      </c>
      <c r="I190" s="60">
        <f t="shared" si="34"/>
        <v>0</v>
      </c>
      <c r="J190" s="60">
        <f t="shared" si="34"/>
        <v>0</v>
      </c>
      <c r="K190" s="60">
        <f t="shared" si="34"/>
        <v>0</v>
      </c>
      <c r="L190" s="60">
        <f t="shared" si="34"/>
        <v>0</v>
      </c>
      <c r="M190" s="60">
        <f t="shared" si="34"/>
        <v>0</v>
      </c>
      <c r="N190" s="60">
        <f t="shared" si="34"/>
        <v>0</v>
      </c>
      <c r="O190" s="96"/>
    </row>
    <row r="191" spans="2:15" s="26" customFormat="1" ht="15" customHeight="1" x14ac:dyDescent="0.2">
      <c r="B191" s="231"/>
      <c r="C191" s="231"/>
      <c r="D191" s="26" t="s">
        <v>110</v>
      </c>
      <c r="E191" s="231" t="s">
        <v>192</v>
      </c>
      <c r="F191" s="232">
        <v>0</v>
      </c>
      <c r="G191" s="39"/>
      <c r="H191" s="60">
        <f t="shared" si="34"/>
        <v>0</v>
      </c>
      <c r="I191" s="60">
        <f t="shared" si="34"/>
        <v>0</v>
      </c>
      <c r="J191" s="60">
        <f t="shared" si="34"/>
        <v>0</v>
      </c>
      <c r="K191" s="60">
        <f t="shared" si="34"/>
        <v>0</v>
      </c>
      <c r="L191" s="60">
        <f t="shared" si="34"/>
        <v>0</v>
      </c>
      <c r="M191" s="60">
        <f t="shared" si="34"/>
        <v>0</v>
      </c>
      <c r="N191" s="60">
        <f t="shared" si="34"/>
        <v>0</v>
      </c>
      <c r="O191" s="96"/>
    </row>
    <row r="192" spans="2:15" s="26" customFormat="1" ht="15" customHeight="1" x14ac:dyDescent="0.2">
      <c r="B192" s="231"/>
      <c r="C192" s="231"/>
      <c r="D192" s="26" t="s">
        <v>110</v>
      </c>
      <c r="E192" s="231" t="s">
        <v>192</v>
      </c>
      <c r="F192" s="232">
        <v>0</v>
      </c>
      <c r="G192" s="39"/>
      <c r="H192" s="60">
        <f t="shared" si="34"/>
        <v>0</v>
      </c>
      <c r="I192" s="60">
        <f t="shared" si="34"/>
        <v>0</v>
      </c>
      <c r="J192" s="60">
        <f t="shared" si="34"/>
        <v>0</v>
      </c>
      <c r="K192" s="60">
        <f t="shared" si="34"/>
        <v>0</v>
      </c>
      <c r="L192" s="60">
        <f t="shared" si="34"/>
        <v>0</v>
      </c>
      <c r="M192" s="60">
        <f t="shared" si="34"/>
        <v>0</v>
      </c>
      <c r="N192" s="60">
        <f t="shared" si="34"/>
        <v>0</v>
      </c>
      <c r="O192" s="96"/>
    </row>
    <row r="193" spans="1:15" s="26" customFormat="1" ht="15" customHeight="1" x14ac:dyDescent="0.2">
      <c r="B193" s="231"/>
      <c r="C193" s="231"/>
      <c r="D193" s="26" t="s">
        <v>110</v>
      </c>
      <c r="E193" s="231" t="s">
        <v>192</v>
      </c>
      <c r="F193" s="232">
        <v>0</v>
      </c>
      <c r="G193" s="39"/>
      <c r="H193" s="60">
        <f t="shared" si="34"/>
        <v>0</v>
      </c>
      <c r="I193" s="60">
        <f t="shared" si="34"/>
        <v>0</v>
      </c>
      <c r="J193" s="60">
        <f t="shared" si="34"/>
        <v>0</v>
      </c>
      <c r="K193" s="60">
        <f t="shared" si="34"/>
        <v>0</v>
      </c>
      <c r="L193" s="60">
        <f t="shared" si="34"/>
        <v>0</v>
      </c>
      <c r="M193" s="60">
        <f t="shared" si="34"/>
        <v>0</v>
      </c>
      <c r="N193" s="60">
        <f t="shared" si="34"/>
        <v>0</v>
      </c>
      <c r="O193" s="96"/>
    </row>
    <row r="194" spans="1:15" ht="15" customHeight="1" x14ac:dyDescent="0.2">
      <c r="B194" s="231"/>
      <c r="C194" s="231"/>
      <c r="D194" s="26" t="s">
        <v>110</v>
      </c>
      <c r="E194" s="231" t="s">
        <v>192</v>
      </c>
      <c r="F194" s="232">
        <v>0</v>
      </c>
      <c r="G194" s="39"/>
      <c r="H194" s="60">
        <f t="shared" si="34"/>
        <v>0</v>
      </c>
      <c r="I194" s="60">
        <f t="shared" si="34"/>
        <v>0</v>
      </c>
      <c r="J194" s="60">
        <f t="shared" si="34"/>
        <v>0</v>
      </c>
      <c r="K194" s="60">
        <f t="shared" si="34"/>
        <v>0</v>
      </c>
      <c r="L194" s="60">
        <f t="shared" si="34"/>
        <v>0</v>
      </c>
      <c r="M194" s="60">
        <f t="shared" si="34"/>
        <v>0</v>
      </c>
      <c r="N194" s="60">
        <f t="shared" si="34"/>
        <v>0</v>
      </c>
      <c r="O194" s="96"/>
    </row>
    <row r="195" spans="1:15" x14ac:dyDescent="0.2">
      <c r="B195" s="90"/>
      <c r="C195" s="90"/>
      <c r="D195" s="26"/>
      <c r="E195" s="27"/>
      <c r="F195" s="15"/>
      <c r="G195" s="39"/>
      <c r="H195" s="60"/>
      <c r="I195" s="60"/>
      <c r="J195" s="60"/>
      <c r="K195" s="60"/>
      <c r="L195" s="60"/>
      <c r="M195" s="60"/>
      <c r="N195" s="60"/>
      <c r="O195" s="96"/>
    </row>
    <row r="196" spans="1:15" s="26" customFormat="1" x14ac:dyDescent="0.2">
      <c r="B196" s="231">
        <v>8</v>
      </c>
      <c r="C196" s="231" t="s">
        <v>316</v>
      </c>
      <c r="D196" s="1" t="s">
        <v>245</v>
      </c>
      <c r="E196" s="231">
        <v>2018</v>
      </c>
      <c r="F196" s="232">
        <v>42000</v>
      </c>
      <c r="G196" s="39"/>
      <c r="H196" s="60">
        <f t="shared" ref="H196:N201" si="35">IF($E196&lt;=H$59,1,0)</f>
        <v>0</v>
      </c>
      <c r="I196" s="60">
        <f t="shared" si="35"/>
        <v>1</v>
      </c>
      <c r="J196" s="60">
        <f t="shared" si="35"/>
        <v>1</v>
      </c>
      <c r="K196" s="60">
        <f t="shared" si="35"/>
        <v>1</v>
      </c>
      <c r="L196" s="60">
        <f t="shared" si="35"/>
        <v>1</v>
      </c>
      <c r="M196" s="60">
        <f t="shared" si="35"/>
        <v>1</v>
      </c>
      <c r="N196" s="60">
        <f t="shared" si="35"/>
        <v>1</v>
      </c>
      <c r="O196" s="96"/>
    </row>
    <row r="197" spans="1:15" s="26" customFormat="1" x14ac:dyDescent="0.2">
      <c r="B197" s="231">
        <v>8</v>
      </c>
      <c r="C197" s="231" t="s">
        <v>317</v>
      </c>
      <c r="D197" s="1" t="s">
        <v>245</v>
      </c>
      <c r="E197" s="231">
        <v>2018</v>
      </c>
      <c r="F197" s="232">
        <v>42000</v>
      </c>
      <c r="G197" s="39"/>
      <c r="H197" s="60">
        <f t="shared" si="35"/>
        <v>0</v>
      </c>
      <c r="I197" s="60">
        <f t="shared" si="35"/>
        <v>1</v>
      </c>
      <c r="J197" s="60">
        <f t="shared" si="35"/>
        <v>1</v>
      </c>
      <c r="K197" s="60">
        <f t="shared" si="35"/>
        <v>1</v>
      </c>
      <c r="L197" s="60">
        <f t="shared" si="35"/>
        <v>1</v>
      </c>
      <c r="M197" s="60">
        <f t="shared" si="35"/>
        <v>1</v>
      </c>
      <c r="N197" s="60">
        <f t="shared" si="35"/>
        <v>1</v>
      </c>
      <c r="O197" s="96"/>
    </row>
    <row r="198" spans="1:15" s="26" customFormat="1" x14ac:dyDescent="0.2">
      <c r="B198" s="231">
        <v>8</v>
      </c>
      <c r="C198" s="231" t="s">
        <v>319</v>
      </c>
      <c r="D198" s="1" t="s">
        <v>245</v>
      </c>
      <c r="E198" s="231">
        <v>2018</v>
      </c>
      <c r="F198" s="232">
        <v>42000</v>
      </c>
      <c r="G198" s="39"/>
      <c r="H198" s="60">
        <f t="shared" si="35"/>
        <v>0</v>
      </c>
      <c r="I198" s="60">
        <f t="shared" si="35"/>
        <v>1</v>
      </c>
      <c r="J198" s="60">
        <f t="shared" si="35"/>
        <v>1</v>
      </c>
      <c r="K198" s="60">
        <f t="shared" si="35"/>
        <v>1</v>
      </c>
      <c r="L198" s="60">
        <f t="shared" si="35"/>
        <v>1</v>
      </c>
      <c r="M198" s="60">
        <f t="shared" si="35"/>
        <v>1</v>
      </c>
      <c r="N198" s="60">
        <f t="shared" si="35"/>
        <v>1</v>
      </c>
      <c r="O198" s="96"/>
    </row>
    <row r="199" spans="1:15" s="26" customFormat="1" x14ac:dyDescent="0.2">
      <c r="B199" s="231">
        <v>8</v>
      </c>
      <c r="C199" s="231" t="s">
        <v>318</v>
      </c>
      <c r="D199" s="1" t="s">
        <v>245</v>
      </c>
      <c r="E199" s="231">
        <v>2018</v>
      </c>
      <c r="F199" s="232">
        <v>42000</v>
      </c>
      <c r="G199" s="39"/>
      <c r="H199" s="60">
        <f t="shared" si="35"/>
        <v>0</v>
      </c>
      <c r="I199" s="60">
        <f t="shared" si="35"/>
        <v>1</v>
      </c>
      <c r="J199" s="60">
        <f t="shared" si="35"/>
        <v>1</v>
      </c>
      <c r="K199" s="60">
        <f t="shared" si="35"/>
        <v>1</v>
      </c>
      <c r="L199" s="60">
        <f t="shared" si="35"/>
        <v>1</v>
      </c>
      <c r="M199" s="60">
        <f t="shared" si="35"/>
        <v>1</v>
      </c>
      <c r="N199" s="60">
        <f t="shared" si="35"/>
        <v>1</v>
      </c>
      <c r="O199" s="96"/>
    </row>
    <row r="200" spans="1:15" s="26" customFormat="1" x14ac:dyDescent="0.2">
      <c r="B200" s="231">
        <v>8</v>
      </c>
      <c r="C200" s="231" t="s">
        <v>320</v>
      </c>
      <c r="D200" s="1" t="s">
        <v>245</v>
      </c>
      <c r="E200" s="231">
        <v>2018</v>
      </c>
      <c r="F200" s="232">
        <v>42000</v>
      </c>
      <c r="G200" s="39"/>
      <c r="H200" s="60">
        <f t="shared" si="35"/>
        <v>0</v>
      </c>
      <c r="I200" s="60">
        <f t="shared" si="35"/>
        <v>1</v>
      </c>
      <c r="J200" s="60">
        <f t="shared" si="35"/>
        <v>1</v>
      </c>
      <c r="K200" s="60">
        <f t="shared" si="35"/>
        <v>1</v>
      </c>
      <c r="L200" s="60">
        <f t="shared" si="35"/>
        <v>1</v>
      </c>
      <c r="M200" s="60">
        <f t="shared" si="35"/>
        <v>1</v>
      </c>
      <c r="N200" s="60">
        <f t="shared" si="35"/>
        <v>1</v>
      </c>
      <c r="O200" s="96"/>
    </row>
    <row r="201" spans="1:15" s="26" customFormat="1" x14ac:dyDescent="0.2">
      <c r="B201" s="231" t="s">
        <v>111</v>
      </c>
      <c r="C201" s="231" t="s">
        <v>504</v>
      </c>
      <c r="D201" s="27" t="s">
        <v>194</v>
      </c>
      <c r="E201" s="231">
        <v>2022</v>
      </c>
      <c r="F201" s="232">
        <v>42000</v>
      </c>
      <c r="G201" s="39"/>
      <c r="H201" s="60">
        <f t="shared" si="35"/>
        <v>0</v>
      </c>
      <c r="I201" s="60">
        <f t="shared" si="35"/>
        <v>0</v>
      </c>
      <c r="J201" s="60">
        <f t="shared" si="35"/>
        <v>0</v>
      </c>
      <c r="K201" s="60">
        <f t="shared" si="35"/>
        <v>0</v>
      </c>
      <c r="L201" s="60">
        <f t="shared" si="35"/>
        <v>0</v>
      </c>
      <c r="M201" s="60">
        <f t="shared" si="35"/>
        <v>1</v>
      </c>
      <c r="N201" s="60">
        <f t="shared" si="35"/>
        <v>1</v>
      </c>
      <c r="O201" s="96"/>
    </row>
    <row r="202" spans="1:15" s="26" customFormat="1" x14ac:dyDescent="0.2">
      <c r="A202" s="96"/>
      <c r="B202" s="178"/>
      <c r="C202" s="178"/>
      <c r="D202" s="96"/>
      <c r="E202" s="178"/>
      <c r="F202" s="179"/>
      <c r="G202" s="177"/>
      <c r="H202" s="60"/>
      <c r="I202" s="60"/>
      <c r="J202" s="60"/>
      <c r="K202" s="60"/>
      <c r="L202" s="60"/>
      <c r="M202" s="60"/>
      <c r="N202" s="60"/>
      <c r="O202" s="96"/>
    </row>
    <row r="203" spans="1:15" s="26" customFormat="1" x14ac:dyDescent="0.2">
      <c r="B203" s="231" t="s">
        <v>111</v>
      </c>
      <c r="C203" s="231" t="s">
        <v>502</v>
      </c>
      <c r="D203" s="27" t="s">
        <v>194</v>
      </c>
      <c r="E203" s="231">
        <v>2018</v>
      </c>
      <c r="F203" s="232">
        <v>168000</v>
      </c>
      <c r="G203" s="39"/>
      <c r="H203" s="60">
        <f t="shared" ref="H203:N207" si="36">IF($E203&lt;=H$59,1,0)</f>
        <v>0</v>
      </c>
      <c r="I203" s="60">
        <f t="shared" si="36"/>
        <v>1</v>
      </c>
      <c r="J203" s="60">
        <f t="shared" si="36"/>
        <v>1</v>
      </c>
      <c r="K203" s="60">
        <f t="shared" si="36"/>
        <v>1</v>
      </c>
      <c r="L203" s="60">
        <f t="shared" si="36"/>
        <v>1</v>
      </c>
      <c r="M203" s="60">
        <f t="shared" si="36"/>
        <v>1</v>
      </c>
      <c r="N203" s="60">
        <f t="shared" si="36"/>
        <v>1</v>
      </c>
      <c r="O203" s="96"/>
    </row>
    <row r="204" spans="1:15" s="26" customFormat="1" x14ac:dyDescent="0.2">
      <c r="B204" s="231" t="s">
        <v>111</v>
      </c>
      <c r="C204" s="231" t="s">
        <v>503</v>
      </c>
      <c r="D204" s="27" t="s">
        <v>194</v>
      </c>
      <c r="E204" s="231">
        <v>2019</v>
      </c>
      <c r="F204" s="232">
        <v>84000</v>
      </c>
      <c r="G204" s="39"/>
      <c r="H204" s="60">
        <f t="shared" si="36"/>
        <v>0</v>
      </c>
      <c r="I204" s="60">
        <f t="shared" si="36"/>
        <v>0</v>
      </c>
      <c r="J204" s="60">
        <f t="shared" si="36"/>
        <v>1</v>
      </c>
      <c r="K204" s="60">
        <f t="shared" si="36"/>
        <v>1</v>
      </c>
      <c r="L204" s="60">
        <f t="shared" si="36"/>
        <v>1</v>
      </c>
      <c r="M204" s="60">
        <f t="shared" si="36"/>
        <v>1</v>
      </c>
      <c r="N204" s="60">
        <f t="shared" si="36"/>
        <v>1</v>
      </c>
      <c r="O204" s="96"/>
    </row>
    <row r="205" spans="1:15" s="26" customFormat="1" x14ac:dyDescent="0.2">
      <c r="B205" s="231" t="s">
        <v>111</v>
      </c>
      <c r="C205" s="231" t="s">
        <v>498</v>
      </c>
      <c r="D205" s="27" t="s">
        <v>194</v>
      </c>
      <c r="E205" s="231">
        <v>2020</v>
      </c>
      <c r="F205" s="232">
        <v>42000</v>
      </c>
      <c r="G205" s="39"/>
      <c r="H205" s="60">
        <f t="shared" si="36"/>
        <v>0</v>
      </c>
      <c r="I205" s="60">
        <f t="shared" si="36"/>
        <v>0</v>
      </c>
      <c r="J205" s="60">
        <f t="shared" si="36"/>
        <v>0</v>
      </c>
      <c r="K205" s="60">
        <f t="shared" si="36"/>
        <v>1</v>
      </c>
      <c r="L205" s="60">
        <f t="shared" si="36"/>
        <v>1</v>
      </c>
      <c r="M205" s="60">
        <f t="shared" si="36"/>
        <v>1</v>
      </c>
      <c r="N205" s="60">
        <f t="shared" si="36"/>
        <v>1</v>
      </c>
      <c r="O205" s="96"/>
    </row>
    <row r="206" spans="1:15" s="26" customFormat="1" x14ac:dyDescent="0.2">
      <c r="B206" s="231" t="s">
        <v>111</v>
      </c>
      <c r="C206" s="231" t="s">
        <v>500</v>
      </c>
      <c r="D206" s="27" t="s">
        <v>194</v>
      </c>
      <c r="E206" s="231">
        <v>2018</v>
      </c>
      <c r="F206" s="232">
        <v>35910</v>
      </c>
      <c r="G206" s="39"/>
      <c r="H206" s="60">
        <f t="shared" si="36"/>
        <v>0</v>
      </c>
      <c r="I206" s="60">
        <f t="shared" si="36"/>
        <v>1</v>
      </c>
      <c r="J206" s="60">
        <f t="shared" si="36"/>
        <v>1</v>
      </c>
      <c r="K206" s="60">
        <f t="shared" si="36"/>
        <v>1</v>
      </c>
      <c r="L206" s="60">
        <f t="shared" si="36"/>
        <v>1</v>
      </c>
      <c r="M206" s="60">
        <f t="shared" si="36"/>
        <v>1</v>
      </c>
      <c r="N206" s="60">
        <f t="shared" si="36"/>
        <v>1</v>
      </c>
      <c r="O206" s="96"/>
    </row>
    <row r="207" spans="1:15" s="26" customFormat="1" x14ac:dyDescent="0.2">
      <c r="B207" s="231" t="s">
        <v>111</v>
      </c>
      <c r="C207" s="231" t="s">
        <v>501</v>
      </c>
      <c r="D207" s="27" t="s">
        <v>194</v>
      </c>
      <c r="E207" s="231">
        <v>2018</v>
      </c>
      <c r="F207" s="232">
        <v>20000</v>
      </c>
      <c r="G207" s="39"/>
      <c r="H207" s="60">
        <f t="shared" si="36"/>
        <v>0</v>
      </c>
      <c r="I207" s="60">
        <f t="shared" si="36"/>
        <v>1</v>
      </c>
      <c r="J207" s="60">
        <f t="shared" si="36"/>
        <v>1</v>
      </c>
      <c r="K207" s="60">
        <f t="shared" si="36"/>
        <v>1</v>
      </c>
      <c r="L207" s="60">
        <f t="shared" si="36"/>
        <v>1</v>
      </c>
      <c r="M207" s="60">
        <f t="shared" si="36"/>
        <v>1</v>
      </c>
      <c r="N207" s="60">
        <f t="shared" si="36"/>
        <v>1</v>
      </c>
      <c r="O207" s="96"/>
    </row>
    <row r="208" spans="1:15" s="26" customFormat="1" x14ac:dyDescent="0.2">
      <c r="B208" s="90"/>
      <c r="C208" s="90"/>
      <c r="D208" s="27"/>
      <c r="E208" s="58"/>
      <c r="F208" s="15"/>
      <c r="G208" s="39"/>
      <c r="H208" s="60"/>
      <c r="I208" s="60"/>
      <c r="J208" s="60"/>
      <c r="K208" s="60"/>
      <c r="L208" s="60"/>
      <c r="M208" s="60"/>
      <c r="N208" s="60"/>
      <c r="O208" s="96"/>
    </row>
    <row r="209" spans="2:15" s="26" customFormat="1" x14ac:dyDescent="0.2">
      <c r="B209" s="231">
        <v>7</v>
      </c>
      <c r="C209" s="231" t="s">
        <v>316</v>
      </c>
      <c r="D209" s="27" t="s">
        <v>194</v>
      </c>
      <c r="E209" s="231" t="s">
        <v>192</v>
      </c>
      <c r="F209" s="232">
        <v>0</v>
      </c>
      <c r="G209" s="39"/>
      <c r="H209" s="60">
        <f t="shared" ref="H209:N213" si="37">IF($E209&lt;=H$59,1,0)</f>
        <v>0</v>
      </c>
      <c r="I209" s="60">
        <f t="shared" si="37"/>
        <v>0</v>
      </c>
      <c r="J209" s="60">
        <f t="shared" si="37"/>
        <v>0</v>
      </c>
      <c r="K209" s="60">
        <f t="shared" si="37"/>
        <v>0</v>
      </c>
      <c r="L209" s="60">
        <f t="shared" si="37"/>
        <v>0</v>
      </c>
      <c r="M209" s="60">
        <f t="shared" si="37"/>
        <v>0</v>
      </c>
      <c r="N209" s="60">
        <f t="shared" si="37"/>
        <v>0</v>
      </c>
      <c r="O209" s="96"/>
    </row>
    <row r="210" spans="2:15" s="26" customFormat="1" x14ac:dyDescent="0.2">
      <c r="B210" s="231">
        <v>7</v>
      </c>
      <c r="C210" s="231" t="s">
        <v>317</v>
      </c>
      <c r="D210" s="27" t="s">
        <v>194</v>
      </c>
      <c r="E210" s="231" t="s">
        <v>192</v>
      </c>
      <c r="F210" s="232">
        <v>0</v>
      </c>
      <c r="G210" s="39"/>
      <c r="H210" s="60">
        <f t="shared" si="37"/>
        <v>0</v>
      </c>
      <c r="I210" s="60">
        <f t="shared" si="37"/>
        <v>0</v>
      </c>
      <c r="J210" s="60">
        <f t="shared" si="37"/>
        <v>0</v>
      </c>
      <c r="K210" s="60">
        <f t="shared" si="37"/>
        <v>0</v>
      </c>
      <c r="L210" s="60">
        <f t="shared" si="37"/>
        <v>0</v>
      </c>
      <c r="M210" s="60">
        <f t="shared" si="37"/>
        <v>0</v>
      </c>
      <c r="N210" s="60">
        <f t="shared" si="37"/>
        <v>0</v>
      </c>
      <c r="O210" s="96"/>
    </row>
    <row r="211" spans="2:15" s="26" customFormat="1" x14ac:dyDescent="0.2">
      <c r="B211" s="231">
        <v>7</v>
      </c>
      <c r="C211" s="231" t="s">
        <v>319</v>
      </c>
      <c r="D211" s="27" t="s">
        <v>194</v>
      </c>
      <c r="E211" s="231" t="s">
        <v>192</v>
      </c>
      <c r="F211" s="232">
        <v>0</v>
      </c>
      <c r="G211" s="39"/>
      <c r="H211" s="60">
        <f t="shared" si="37"/>
        <v>0</v>
      </c>
      <c r="I211" s="60">
        <f t="shared" si="37"/>
        <v>0</v>
      </c>
      <c r="J211" s="60">
        <f t="shared" si="37"/>
        <v>0</v>
      </c>
      <c r="K211" s="60">
        <f t="shared" si="37"/>
        <v>0</v>
      </c>
      <c r="L211" s="60">
        <f t="shared" si="37"/>
        <v>0</v>
      </c>
      <c r="M211" s="60">
        <f t="shared" si="37"/>
        <v>0</v>
      </c>
      <c r="N211" s="60">
        <f t="shared" si="37"/>
        <v>0</v>
      </c>
      <c r="O211" s="96"/>
    </row>
    <row r="212" spans="2:15" s="26" customFormat="1" x14ac:dyDescent="0.2">
      <c r="B212" s="231">
        <v>7</v>
      </c>
      <c r="C212" s="231" t="s">
        <v>318</v>
      </c>
      <c r="D212" s="27" t="s">
        <v>194</v>
      </c>
      <c r="E212" s="231" t="s">
        <v>192</v>
      </c>
      <c r="F212" s="232">
        <v>0</v>
      </c>
      <c r="G212" s="39"/>
      <c r="H212" s="60">
        <f t="shared" si="37"/>
        <v>0</v>
      </c>
      <c r="I212" s="60">
        <f t="shared" si="37"/>
        <v>0</v>
      </c>
      <c r="J212" s="60">
        <f t="shared" si="37"/>
        <v>0</v>
      </c>
      <c r="K212" s="60">
        <f t="shared" si="37"/>
        <v>0</v>
      </c>
      <c r="L212" s="60">
        <f t="shared" si="37"/>
        <v>0</v>
      </c>
      <c r="M212" s="60">
        <f t="shared" si="37"/>
        <v>0</v>
      </c>
      <c r="N212" s="60">
        <f t="shared" si="37"/>
        <v>0</v>
      </c>
      <c r="O212" s="96"/>
    </row>
    <row r="213" spans="2:15" s="26" customFormat="1" x14ac:dyDescent="0.2">
      <c r="B213" s="231">
        <v>7</v>
      </c>
      <c r="C213" s="231" t="s">
        <v>320</v>
      </c>
      <c r="D213" s="27" t="s">
        <v>321</v>
      </c>
      <c r="E213" s="231" t="s">
        <v>192</v>
      </c>
      <c r="F213" s="232">
        <v>0</v>
      </c>
      <c r="G213" s="39"/>
      <c r="H213" s="60">
        <f t="shared" si="37"/>
        <v>0</v>
      </c>
      <c r="I213" s="60">
        <f t="shared" si="37"/>
        <v>0</v>
      </c>
      <c r="J213" s="60">
        <f t="shared" si="37"/>
        <v>0</v>
      </c>
      <c r="K213" s="60">
        <f t="shared" si="37"/>
        <v>0</v>
      </c>
      <c r="L213" s="60">
        <f t="shared" si="37"/>
        <v>0</v>
      </c>
      <c r="M213" s="60">
        <f t="shared" si="37"/>
        <v>0</v>
      </c>
      <c r="N213" s="60">
        <f t="shared" si="37"/>
        <v>0</v>
      </c>
      <c r="O213" s="96"/>
    </row>
    <row r="214" spans="2:15" s="26" customFormat="1" x14ac:dyDescent="0.2">
      <c r="B214" s="90"/>
      <c r="C214" s="90"/>
      <c r="D214" s="27"/>
      <c r="E214" s="58"/>
      <c r="F214" s="15"/>
      <c r="G214" s="39"/>
      <c r="H214" s="60"/>
      <c r="I214" s="60"/>
      <c r="J214" s="60"/>
      <c r="K214" s="60"/>
      <c r="L214" s="60"/>
      <c r="M214" s="60"/>
      <c r="N214" s="60"/>
      <c r="O214" s="96"/>
    </row>
    <row r="215" spans="2:15" s="26" customFormat="1" x14ac:dyDescent="0.2">
      <c r="B215" s="231">
        <v>8</v>
      </c>
      <c r="C215" s="231" t="s">
        <v>316</v>
      </c>
      <c r="D215" s="27" t="s">
        <v>194</v>
      </c>
      <c r="E215" s="231" t="s">
        <v>192</v>
      </c>
      <c r="F215" s="232">
        <v>0</v>
      </c>
      <c r="G215" s="39"/>
      <c r="H215" s="60">
        <f t="shared" ref="H215:N219" si="38">IF($E215&lt;=H$59,1,0)</f>
        <v>0</v>
      </c>
      <c r="I215" s="60">
        <f t="shared" si="38"/>
        <v>0</v>
      </c>
      <c r="J215" s="60">
        <f t="shared" si="38"/>
        <v>0</v>
      </c>
      <c r="K215" s="60">
        <f t="shared" si="38"/>
        <v>0</v>
      </c>
      <c r="L215" s="60">
        <f t="shared" si="38"/>
        <v>0</v>
      </c>
      <c r="M215" s="60">
        <f t="shared" si="38"/>
        <v>0</v>
      </c>
      <c r="N215" s="60">
        <f t="shared" si="38"/>
        <v>0</v>
      </c>
      <c r="O215" s="96"/>
    </row>
    <row r="216" spans="2:15" s="26" customFormat="1" x14ac:dyDescent="0.2">
      <c r="B216" s="231">
        <v>8</v>
      </c>
      <c r="C216" s="231" t="s">
        <v>317</v>
      </c>
      <c r="D216" s="27" t="s">
        <v>194</v>
      </c>
      <c r="E216" s="231" t="s">
        <v>192</v>
      </c>
      <c r="F216" s="232">
        <v>0</v>
      </c>
      <c r="G216" s="39"/>
      <c r="H216" s="60">
        <f t="shared" si="38"/>
        <v>0</v>
      </c>
      <c r="I216" s="60">
        <f t="shared" si="38"/>
        <v>0</v>
      </c>
      <c r="J216" s="60">
        <f t="shared" si="38"/>
        <v>0</v>
      </c>
      <c r="K216" s="60">
        <f t="shared" si="38"/>
        <v>0</v>
      </c>
      <c r="L216" s="60">
        <f t="shared" si="38"/>
        <v>0</v>
      </c>
      <c r="M216" s="60">
        <f t="shared" si="38"/>
        <v>0</v>
      </c>
      <c r="N216" s="60">
        <f t="shared" si="38"/>
        <v>0</v>
      </c>
      <c r="O216" s="96"/>
    </row>
    <row r="217" spans="2:15" s="26" customFormat="1" x14ac:dyDescent="0.2">
      <c r="B217" s="231">
        <v>8</v>
      </c>
      <c r="C217" s="231" t="s">
        <v>319</v>
      </c>
      <c r="D217" s="27" t="s">
        <v>194</v>
      </c>
      <c r="E217" s="231" t="s">
        <v>192</v>
      </c>
      <c r="F217" s="232">
        <v>0</v>
      </c>
      <c r="G217" s="39"/>
      <c r="H217" s="60">
        <f t="shared" si="38"/>
        <v>0</v>
      </c>
      <c r="I217" s="60">
        <f t="shared" si="38"/>
        <v>0</v>
      </c>
      <c r="J217" s="60">
        <f t="shared" si="38"/>
        <v>0</v>
      </c>
      <c r="K217" s="60">
        <f t="shared" si="38"/>
        <v>0</v>
      </c>
      <c r="L217" s="60">
        <f t="shared" si="38"/>
        <v>0</v>
      </c>
      <c r="M217" s="60">
        <f t="shared" si="38"/>
        <v>0</v>
      </c>
      <c r="N217" s="60">
        <f t="shared" si="38"/>
        <v>0</v>
      </c>
      <c r="O217" s="96"/>
    </row>
    <row r="218" spans="2:15" s="26" customFormat="1" x14ac:dyDescent="0.2">
      <c r="B218" s="231">
        <v>8</v>
      </c>
      <c r="C218" s="231" t="s">
        <v>318</v>
      </c>
      <c r="D218" s="27" t="s">
        <v>194</v>
      </c>
      <c r="E218" s="231" t="s">
        <v>192</v>
      </c>
      <c r="F218" s="232">
        <v>0</v>
      </c>
      <c r="G218" s="39"/>
      <c r="H218" s="60">
        <f t="shared" si="38"/>
        <v>0</v>
      </c>
      <c r="I218" s="60">
        <f t="shared" si="38"/>
        <v>0</v>
      </c>
      <c r="J218" s="60">
        <f t="shared" si="38"/>
        <v>0</v>
      </c>
      <c r="K218" s="60">
        <f t="shared" si="38"/>
        <v>0</v>
      </c>
      <c r="L218" s="60">
        <f t="shared" si="38"/>
        <v>0</v>
      </c>
      <c r="M218" s="60">
        <f t="shared" si="38"/>
        <v>0</v>
      </c>
      <c r="N218" s="60">
        <f t="shared" si="38"/>
        <v>0</v>
      </c>
      <c r="O218" s="96"/>
    </row>
    <row r="219" spans="2:15" s="26" customFormat="1" x14ac:dyDescent="0.2">
      <c r="B219" s="231">
        <v>8</v>
      </c>
      <c r="C219" s="231" t="s">
        <v>320</v>
      </c>
      <c r="D219" s="27" t="s">
        <v>194</v>
      </c>
      <c r="E219" s="231" t="s">
        <v>192</v>
      </c>
      <c r="F219" s="232">
        <v>0</v>
      </c>
      <c r="G219" s="39"/>
      <c r="H219" s="60">
        <f t="shared" si="38"/>
        <v>0</v>
      </c>
      <c r="I219" s="60">
        <f t="shared" si="38"/>
        <v>0</v>
      </c>
      <c r="J219" s="60">
        <f t="shared" si="38"/>
        <v>0</v>
      </c>
      <c r="K219" s="60">
        <f t="shared" si="38"/>
        <v>0</v>
      </c>
      <c r="L219" s="60">
        <f t="shared" si="38"/>
        <v>0</v>
      </c>
      <c r="M219" s="60">
        <f t="shared" si="38"/>
        <v>0</v>
      </c>
      <c r="N219" s="60">
        <f t="shared" si="38"/>
        <v>0</v>
      </c>
      <c r="O219" s="96"/>
    </row>
    <row r="220" spans="2:15" x14ac:dyDescent="0.2">
      <c r="D220" s="27"/>
      <c r="E220" s="27"/>
      <c r="F220" s="26"/>
      <c r="G220" s="39"/>
      <c r="H220" s="66"/>
      <c r="I220" s="66"/>
      <c r="J220" s="66"/>
      <c r="K220" s="66"/>
      <c r="L220" s="66"/>
      <c r="M220" s="66"/>
      <c r="N220" s="66"/>
      <c r="O220" s="96"/>
    </row>
    <row r="221" spans="2:15" s="26" customFormat="1" x14ac:dyDescent="0.2">
      <c r="B221" s="231">
        <v>9</v>
      </c>
      <c r="C221" s="231" t="s">
        <v>111</v>
      </c>
      <c r="D221" s="27" t="s">
        <v>194</v>
      </c>
      <c r="E221" s="231" t="s">
        <v>192</v>
      </c>
      <c r="F221" s="232">
        <v>0</v>
      </c>
      <c r="G221" s="39"/>
      <c r="H221" s="60">
        <f t="shared" ref="H221:N225" si="39">IF($E221&lt;=H$59,1,0)</f>
        <v>0</v>
      </c>
      <c r="I221" s="60">
        <f t="shared" si="39"/>
        <v>0</v>
      </c>
      <c r="J221" s="60">
        <f t="shared" si="39"/>
        <v>0</v>
      </c>
      <c r="K221" s="60">
        <f t="shared" si="39"/>
        <v>0</v>
      </c>
      <c r="L221" s="60">
        <f t="shared" si="39"/>
        <v>0</v>
      </c>
      <c r="M221" s="60">
        <f t="shared" si="39"/>
        <v>0</v>
      </c>
      <c r="N221" s="60">
        <f t="shared" si="39"/>
        <v>0</v>
      </c>
      <c r="O221" s="96"/>
    </row>
    <row r="222" spans="2:15" s="26" customFormat="1" x14ac:dyDescent="0.2">
      <c r="B222" s="231">
        <v>9</v>
      </c>
      <c r="C222" s="231" t="s">
        <v>111</v>
      </c>
      <c r="D222" s="27" t="s">
        <v>194</v>
      </c>
      <c r="E222" s="231" t="s">
        <v>192</v>
      </c>
      <c r="F222" s="232">
        <v>0</v>
      </c>
      <c r="G222" s="39"/>
      <c r="H222" s="60">
        <f t="shared" si="39"/>
        <v>0</v>
      </c>
      <c r="I222" s="60">
        <f t="shared" si="39"/>
        <v>0</v>
      </c>
      <c r="J222" s="60">
        <f t="shared" si="39"/>
        <v>0</v>
      </c>
      <c r="K222" s="60">
        <f t="shared" si="39"/>
        <v>0</v>
      </c>
      <c r="L222" s="60">
        <f t="shared" si="39"/>
        <v>0</v>
      </c>
      <c r="M222" s="60">
        <f t="shared" si="39"/>
        <v>0</v>
      </c>
      <c r="N222" s="60">
        <f t="shared" si="39"/>
        <v>0</v>
      </c>
      <c r="O222" s="96"/>
    </row>
    <row r="223" spans="2:15" s="26" customFormat="1" x14ac:dyDescent="0.2">
      <c r="B223" s="231">
        <v>9</v>
      </c>
      <c r="C223" s="231" t="s">
        <v>111</v>
      </c>
      <c r="D223" s="27" t="s">
        <v>194</v>
      </c>
      <c r="E223" s="231" t="s">
        <v>192</v>
      </c>
      <c r="F223" s="232">
        <v>0</v>
      </c>
      <c r="G223" s="39"/>
      <c r="H223" s="60">
        <f t="shared" si="39"/>
        <v>0</v>
      </c>
      <c r="I223" s="60">
        <f t="shared" si="39"/>
        <v>0</v>
      </c>
      <c r="J223" s="60">
        <f t="shared" si="39"/>
        <v>0</v>
      </c>
      <c r="K223" s="60">
        <f t="shared" si="39"/>
        <v>0</v>
      </c>
      <c r="L223" s="60">
        <f t="shared" si="39"/>
        <v>0</v>
      </c>
      <c r="M223" s="60">
        <f t="shared" si="39"/>
        <v>0</v>
      </c>
      <c r="N223" s="60">
        <f t="shared" si="39"/>
        <v>0</v>
      </c>
      <c r="O223" s="96"/>
    </row>
    <row r="224" spans="2:15" s="26" customFormat="1" x14ac:dyDescent="0.2">
      <c r="B224" s="231">
        <v>9</v>
      </c>
      <c r="C224" s="231" t="s">
        <v>111</v>
      </c>
      <c r="D224" s="27" t="s">
        <v>194</v>
      </c>
      <c r="E224" s="231" t="s">
        <v>192</v>
      </c>
      <c r="F224" s="232">
        <v>0</v>
      </c>
      <c r="G224" s="39"/>
      <c r="H224" s="60">
        <f t="shared" si="39"/>
        <v>0</v>
      </c>
      <c r="I224" s="60">
        <f t="shared" si="39"/>
        <v>0</v>
      </c>
      <c r="J224" s="60">
        <f t="shared" si="39"/>
        <v>0</v>
      </c>
      <c r="K224" s="60">
        <f t="shared" si="39"/>
        <v>0</v>
      </c>
      <c r="L224" s="60">
        <f t="shared" si="39"/>
        <v>0</v>
      </c>
      <c r="M224" s="60">
        <f t="shared" si="39"/>
        <v>0</v>
      </c>
      <c r="N224" s="60">
        <f t="shared" si="39"/>
        <v>0</v>
      </c>
      <c r="O224" s="96"/>
    </row>
    <row r="225" spans="2:15" s="26" customFormat="1" x14ac:dyDescent="0.2">
      <c r="B225" s="231">
        <v>9</v>
      </c>
      <c r="C225" s="231" t="s">
        <v>111</v>
      </c>
      <c r="D225" s="27" t="s">
        <v>194</v>
      </c>
      <c r="E225" s="231" t="s">
        <v>192</v>
      </c>
      <c r="F225" s="232">
        <v>0</v>
      </c>
      <c r="G225" s="39"/>
      <c r="H225" s="60">
        <f t="shared" si="39"/>
        <v>0</v>
      </c>
      <c r="I225" s="60">
        <f t="shared" si="39"/>
        <v>0</v>
      </c>
      <c r="J225" s="60">
        <f t="shared" si="39"/>
        <v>0</v>
      </c>
      <c r="K225" s="60">
        <f t="shared" si="39"/>
        <v>0</v>
      </c>
      <c r="L225" s="60">
        <f t="shared" si="39"/>
        <v>0</v>
      </c>
      <c r="M225" s="60">
        <f t="shared" si="39"/>
        <v>0</v>
      </c>
      <c r="N225" s="60">
        <f t="shared" si="39"/>
        <v>0</v>
      </c>
      <c r="O225" s="96"/>
    </row>
    <row r="226" spans="2:15" x14ac:dyDescent="0.2">
      <c r="B226" s="90"/>
      <c r="C226" s="90"/>
      <c r="D226" s="26"/>
      <c r="E226" s="27"/>
      <c r="F226" s="15"/>
      <c r="G226" s="39"/>
      <c r="H226" s="60"/>
      <c r="I226" s="60"/>
      <c r="J226" s="60"/>
      <c r="K226" s="60"/>
      <c r="L226" s="60"/>
      <c r="M226" s="60"/>
      <c r="N226" s="60"/>
      <c r="O226" s="96"/>
    </row>
    <row r="227" spans="2:15" s="26" customFormat="1" x14ac:dyDescent="0.2">
      <c r="B227" s="231">
        <v>10</v>
      </c>
      <c r="C227" s="231" t="s">
        <v>111</v>
      </c>
      <c r="D227" s="27" t="s">
        <v>194</v>
      </c>
      <c r="E227" s="231" t="s">
        <v>192</v>
      </c>
      <c r="F227" s="232">
        <v>0</v>
      </c>
      <c r="G227" s="39"/>
      <c r="H227" s="60">
        <f t="shared" ref="H227:N231" si="40">IF($E227&lt;=H$59,1,0)</f>
        <v>0</v>
      </c>
      <c r="I227" s="60">
        <f t="shared" si="40"/>
        <v>0</v>
      </c>
      <c r="J227" s="60">
        <f t="shared" si="40"/>
        <v>0</v>
      </c>
      <c r="K227" s="60">
        <f t="shared" si="40"/>
        <v>0</v>
      </c>
      <c r="L227" s="60">
        <f t="shared" si="40"/>
        <v>0</v>
      </c>
      <c r="M227" s="60">
        <f t="shared" si="40"/>
        <v>0</v>
      </c>
      <c r="N227" s="60">
        <f t="shared" si="40"/>
        <v>0</v>
      </c>
      <c r="O227" s="96"/>
    </row>
    <row r="228" spans="2:15" s="26" customFormat="1" x14ac:dyDescent="0.2">
      <c r="B228" s="231">
        <v>10</v>
      </c>
      <c r="C228" s="231" t="s">
        <v>111</v>
      </c>
      <c r="D228" s="27" t="s">
        <v>194</v>
      </c>
      <c r="E228" s="231" t="s">
        <v>192</v>
      </c>
      <c r="F228" s="232">
        <v>0</v>
      </c>
      <c r="G228" s="39"/>
      <c r="H228" s="60">
        <f t="shared" si="40"/>
        <v>0</v>
      </c>
      <c r="I228" s="60">
        <f t="shared" si="40"/>
        <v>0</v>
      </c>
      <c r="J228" s="60">
        <f t="shared" si="40"/>
        <v>0</v>
      </c>
      <c r="K228" s="60">
        <f t="shared" si="40"/>
        <v>0</v>
      </c>
      <c r="L228" s="60">
        <f t="shared" si="40"/>
        <v>0</v>
      </c>
      <c r="M228" s="60">
        <f t="shared" si="40"/>
        <v>0</v>
      </c>
      <c r="N228" s="60">
        <f t="shared" si="40"/>
        <v>0</v>
      </c>
      <c r="O228" s="96"/>
    </row>
    <row r="229" spans="2:15" s="26" customFormat="1" x14ac:dyDescent="0.2">
      <c r="B229" s="231">
        <v>10</v>
      </c>
      <c r="C229" s="231" t="s">
        <v>111</v>
      </c>
      <c r="D229" s="27" t="s">
        <v>194</v>
      </c>
      <c r="E229" s="231" t="s">
        <v>192</v>
      </c>
      <c r="F229" s="232">
        <v>0</v>
      </c>
      <c r="G229" s="39"/>
      <c r="H229" s="60">
        <f t="shared" si="40"/>
        <v>0</v>
      </c>
      <c r="I229" s="60">
        <f t="shared" si="40"/>
        <v>0</v>
      </c>
      <c r="J229" s="60">
        <f t="shared" si="40"/>
        <v>0</v>
      </c>
      <c r="K229" s="60">
        <f t="shared" si="40"/>
        <v>0</v>
      </c>
      <c r="L229" s="60">
        <f t="shared" si="40"/>
        <v>0</v>
      </c>
      <c r="M229" s="60">
        <f t="shared" si="40"/>
        <v>0</v>
      </c>
      <c r="N229" s="60">
        <f t="shared" si="40"/>
        <v>0</v>
      </c>
      <c r="O229" s="96"/>
    </row>
    <row r="230" spans="2:15" s="26" customFormat="1" x14ac:dyDescent="0.2">
      <c r="B230" s="231">
        <v>10</v>
      </c>
      <c r="C230" s="231" t="s">
        <v>111</v>
      </c>
      <c r="D230" s="27" t="s">
        <v>194</v>
      </c>
      <c r="E230" s="231" t="s">
        <v>192</v>
      </c>
      <c r="F230" s="232">
        <v>0</v>
      </c>
      <c r="G230" s="39"/>
      <c r="H230" s="60">
        <f t="shared" si="40"/>
        <v>0</v>
      </c>
      <c r="I230" s="60">
        <f t="shared" si="40"/>
        <v>0</v>
      </c>
      <c r="J230" s="60">
        <f t="shared" si="40"/>
        <v>0</v>
      </c>
      <c r="K230" s="60">
        <f t="shared" si="40"/>
        <v>0</v>
      </c>
      <c r="L230" s="60">
        <f t="shared" si="40"/>
        <v>0</v>
      </c>
      <c r="M230" s="60">
        <f t="shared" si="40"/>
        <v>0</v>
      </c>
      <c r="N230" s="60">
        <f t="shared" si="40"/>
        <v>0</v>
      </c>
      <c r="O230" s="96"/>
    </row>
    <row r="231" spans="2:15" s="26" customFormat="1" x14ac:dyDescent="0.2">
      <c r="B231" s="231">
        <v>10</v>
      </c>
      <c r="C231" s="231" t="s">
        <v>111</v>
      </c>
      <c r="D231" s="27" t="s">
        <v>194</v>
      </c>
      <c r="E231" s="231" t="s">
        <v>192</v>
      </c>
      <c r="F231" s="232">
        <v>0</v>
      </c>
      <c r="G231" s="39"/>
      <c r="H231" s="60">
        <f t="shared" si="40"/>
        <v>0</v>
      </c>
      <c r="I231" s="60">
        <f t="shared" si="40"/>
        <v>0</v>
      </c>
      <c r="J231" s="60">
        <f t="shared" si="40"/>
        <v>0</v>
      </c>
      <c r="K231" s="60">
        <f t="shared" si="40"/>
        <v>0</v>
      </c>
      <c r="L231" s="60">
        <f t="shared" si="40"/>
        <v>0</v>
      </c>
      <c r="M231" s="60">
        <f t="shared" si="40"/>
        <v>0</v>
      </c>
      <c r="N231" s="60">
        <f t="shared" si="40"/>
        <v>0</v>
      </c>
      <c r="O231" s="96"/>
    </row>
    <row r="232" spans="2:15" s="26" customFormat="1" x14ac:dyDescent="0.2">
      <c r="B232" s="90"/>
      <c r="C232" s="90"/>
      <c r="D232" s="27"/>
      <c r="E232" s="58"/>
      <c r="F232" s="15"/>
      <c r="G232" s="39"/>
      <c r="H232" s="60"/>
      <c r="I232" s="60"/>
      <c r="J232" s="60"/>
      <c r="K232" s="60"/>
      <c r="L232" s="60"/>
      <c r="M232" s="60"/>
      <c r="N232" s="60"/>
      <c r="O232" s="96"/>
    </row>
    <row r="233" spans="2:15" s="26" customFormat="1" x14ac:dyDescent="0.2">
      <c r="B233" s="231">
        <v>11</v>
      </c>
      <c r="C233" s="231" t="s">
        <v>111</v>
      </c>
      <c r="D233" s="27" t="s">
        <v>194</v>
      </c>
      <c r="E233" s="231" t="s">
        <v>192</v>
      </c>
      <c r="F233" s="232">
        <v>0</v>
      </c>
      <c r="G233" s="39"/>
      <c r="H233" s="60">
        <f t="shared" ref="H233:N237" si="41">IF($E233&lt;=H$59,1,0)</f>
        <v>0</v>
      </c>
      <c r="I233" s="60">
        <f t="shared" si="41"/>
        <v>0</v>
      </c>
      <c r="J233" s="60">
        <f t="shared" si="41"/>
        <v>0</v>
      </c>
      <c r="K233" s="60">
        <f t="shared" si="41"/>
        <v>0</v>
      </c>
      <c r="L233" s="60">
        <f t="shared" si="41"/>
        <v>0</v>
      </c>
      <c r="M233" s="60">
        <f t="shared" si="41"/>
        <v>0</v>
      </c>
      <c r="N233" s="60">
        <f t="shared" si="41"/>
        <v>0</v>
      </c>
      <c r="O233" s="96"/>
    </row>
    <row r="234" spans="2:15" s="26" customFormat="1" x14ac:dyDescent="0.2">
      <c r="B234" s="231">
        <v>11</v>
      </c>
      <c r="C234" s="231" t="s">
        <v>111</v>
      </c>
      <c r="D234" s="27" t="s">
        <v>194</v>
      </c>
      <c r="E234" s="231" t="s">
        <v>192</v>
      </c>
      <c r="F234" s="232">
        <v>0</v>
      </c>
      <c r="G234" s="39"/>
      <c r="H234" s="60">
        <f t="shared" si="41"/>
        <v>0</v>
      </c>
      <c r="I234" s="60">
        <f t="shared" si="41"/>
        <v>0</v>
      </c>
      <c r="J234" s="60">
        <f t="shared" si="41"/>
        <v>0</v>
      </c>
      <c r="K234" s="60">
        <f t="shared" si="41"/>
        <v>0</v>
      </c>
      <c r="L234" s="60">
        <f t="shared" si="41"/>
        <v>0</v>
      </c>
      <c r="M234" s="60">
        <f t="shared" si="41"/>
        <v>0</v>
      </c>
      <c r="N234" s="60">
        <f t="shared" si="41"/>
        <v>0</v>
      </c>
      <c r="O234" s="96"/>
    </row>
    <row r="235" spans="2:15" s="26" customFormat="1" x14ac:dyDescent="0.2">
      <c r="B235" s="231">
        <v>11</v>
      </c>
      <c r="C235" s="231" t="s">
        <v>111</v>
      </c>
      <c r="D235" s="27" t="s">
        <v>194</v>
      </c>
      <c r="E235" s="231" t="s">
        <v>192</v>
      </c>
      <c r="F235" s="232">
        <v>0</v>
      </c>
      <c r="G235" s="39"/>
      <c r="H235" s="60">
        <f t="shared" si="41"/>
        <v>0</v>
      </c>
      <c r="I235" s="60">
        <f t="shared" si="41"/>
        <v>0</v>
      </c>
      <c r="J235" s="60">
        <f t="shared" si="41"/>
        <v>0</v>
      </c>
      <c r="K235" s="60">
        <f t="shared" si="41"/>
        <v>0</v>
      </c>
      <c r="L235" s="60">
        <f t="shared" si="41"/>
        <v>0</v>
      </c>
      <c r="M235" s="60">
        <f t="shared" si="41"/>
        <v>0</v>
      </c>
      <c r="N235" s="60">
        <f t="shared" si="41"/>
        <v>0</v>
      </c>
      <c r="O235" s="96"/>
    </row>
    <row r="236" spans="2:15" s="26" customFormat="1" x14ac:dyDescent="0.2">
      <c r="B236" s="231">
        <v>11</v>
      </c>
      <c r="C236" s="231" t="s">
        <v>111</v>
      </c>
      <c r="D236" s="27" t="s">
        <v>194</v>
      </c>
      <c r="E236" s="231" t="s">
        <v>192</v>
      </c>
      <c r="F236" s="232">
        <v>0</v>
      </c>
      <c r="G236" s="39"/>
      <c r="H236" s="60">
        <f t="shared" si="41"/>
        <v>0</v>
      </c>
      <c r="I236" s="60">
        <f t="shared" si="41"/>
        <v>0</v>
      </c>
      <c r="J236" s="60">
        <f t="shared" si="41"/>
        <v>0</v>
      </c>
      <c r="K236" s="60">
        <f t="shared" si="41"/>
        <v>0</v>
      </c>
      <c r="L236" s="60">
        <f t="shared" si="41"/>
        <v>0</v>
      </c>
      <c r="M236" s="60">
        <f t="shared" si="41"/>
        <v>0</v>
      </c>
      <c r="N236" s="60">
        <f t="shared" si="41"/>
        <v>0</v>
      </c>
      <c r="O236" s="96"/>
    </row>
    <row r="237" spans="2:15" s="26" customFormat="1" x14ac:dyDescent="0.2">
      <c r="B237" s="231">
        <v>11</v>
      </c>
      <c r="C237" s="231" t="s">
        <v>111</v>
      </c>
      <c r="D237" s="27" t="s">
        <v>194</v>
      </c>
      <c r="E237" s="231" t="s">
        <v>192</v>
      </c>
      <c r="F237" s="232">
        <v>0</v>
      </c>
      <c r="G237" s="39"/>
      <c r="H237" s="60">
        <f t="shared" si="41"/>
        <v>0</v>
      </c>
      <c r="I237" s="60">
        <f t="shared" si="41"/>
        <v>0</v>
      </c>
      <c r="J237" s="60">
        <f t="shared" si="41"/>
        <v>0</v>
      </c>
      <c r="K237" s="60">
        <f t="shared" si="41"/>
        <v>0</v>
      </c>
      <c r="L237" s="60">
        <f t="shared" si="41"/>
        <v>0</v>
      </c>
      <c r="M237" s="60">
        <f t="shared" si="41"/>
        <v>0</v>
      </c>
      <c r="N237" s="60">
        <f t="shared" si="41"/>
        <v>0</v>
      </c>
      <c r="O237" s="96"/>
    </row>
    <row r="238" spans="2:15" s="26" customFormat="1" x14ac:dyDescent="0.2">
      <c r="B238" s="90"/>
      <c r="C238" s="90"/>
      <c r="D238" s="27"/>
      <c r="E238" s="58"/>
      <c r="F238" s="15"/>
      <c r="G238" s="39"/>
      <c r="H238" s="60"/>
      <c r="I238" s="60"/>
      <c r="J238" s="60"/>
      <c r="K238" s="60"/>
      <c r="L238" s="60"/>
      <c r="M238" s="60"/>
      <c r="N238" s="60"/>
      <c r="O238" s="96"/>
    </row>
    <row r="239" spans="2:15" s="26" customFormat="1" x14ac:dyDescent="0.2">
      <c r="B239" s="231">
        <v>12</v>
      </c>
      <c r="C239" s="231" t="s">
        <v>111</v>
      </c>
      <c r="D239" s="27" t="s">
        <v>194</v>
      </c>
      <c r="E239" s="231" t="s">
        <v>192</v>
      </c>
      <c r="F239" s="232">
        <v>0</v>
      </c>
      <c r="G239" s="39"/>
      <c r="H239" s="60">
        <f t="shared" ref="H239:N243" si="42">IF($E239&lt;=H$59,1,0)</f>
        <v>0</v>
      </c>
      <c r="I239" s="60">
        <f t="shared" si="42"/>
        <v>0</v>
      </c>
      <c r="J239" s="60">
        <f t="shared" si="42"/>
        <v>0</v>
      </c>
      <c r="K239" s="60">
        <f t="shared" si="42"/>
        <v>0</v>
      </c>
      <c r="L239" s="60">
        <f t="shared" si="42"/>
        <v>0</v>
      </c>
      <c r="M239" s="60">
        <f t="shared" si="42"/>
        <v>0</v>
      </c>
      <c r="N239" s="60">
        <f t="shared" si="42"/>
        <v>0</v>
      </c>
      <c r="O239" s="96"/>
    </row>
    <row r="240" spans="2:15" s="26" customFormat="1" x14ac:dyDescent="0.2">
      <c r="B240" s="231">
        <v>12</v>
      </c>
      <c r="C240" s="231" t="s">
        <v>111</v>
      </c>
      <c r="D240" s="27" t="s">
        <v>194</v>
      </c>
      <c r="E240" s="231" t="s">
        <v>192</v>
      </c>
      <c r="F240" s="232">
        <v>0</v>
      </c>
      <c r="G240" s="39"/>
      <c r="H240" s="60">
        <f t="shared" si="42"/>
        <v>0</v>
      </c>
      <c r="I240" s="60">
        <f t="shared" si="42"/>
        <v>0</v>
      </c>
      <c r="J240" s="60">
        <f t="shared" si="42"/>
        <v>0</v>
      </c>
      <c r="K240" s="60">
        <f t="shared" si="42"/>
        <v>0</v>
      </c>
      <c r="L240" s="60">
        <f t="shared" si="42"/>
        <v>0</v>
      </c>
      <c r="M240" s="60">
        <f t="shared" si="42"/>
        <v>0</v>
      </c>
      <c r="N240" s="60">
        <f t="shared" si="42"/>
        <v>0</v>
      </c>
      <c r="O240" s="96"/>
    </row>
    <row r="241" spans="2:15" s="26" customFormat="1" x14ac:dyDescent="0.2">
      <c r="B241" s="231">
        <v>12</v>
      </c>
      <c r="C241" s="231" t="s">
        <v>111</v>
      </c>
      <c r="D241" s="27" t="s">
        <v>194</v>
      </c>
      <c r="E241" s="231" t="s">
        <v>192</v>
      </c>
      <c r="F241" s="232">
        <v>0</v>
      </c>
      <c r="G241" s="39"/>
      <c r="H241" s="60">
        <f t="shared" si="42"/>
        <v>0</v>
      </c>
      <c r="I241" s="60">
        <f t="shared" si="42"/>
        <v>0</v>
      </c>
      <c r="J241" s="60">
        <f t="shared" si="42"/>
        <v>0</v>
      </c>
      <c r="K241" s="60">
        <f t="shared" si="42"/>
        <v>0</v>
      </c>
      <c r="L241" s="60">
        <f t="shared" si="42"/>
        <v>0</v>
      </c>
      <c r="M241" s="60">
        <f t="shared" si="42"/>
        <v>0</v>
      </c>
      <c r="N241" s="60">
        <f t="shared" si="42"/>
        <v>0</v>
      </c>
      <c r="O241" s="96"/>
    </row>
    <row r="242" spans="2:15" s="26" customFormat="1" x14ac:dyDescent="0.2">
      <c r="B242" s="231">
        <v>12</v>
      </c>
      <c r="C242" s="231" t="s">
        <v>111</v>
      </c>
      <c r="D242" s="27" t="s">
        <v>194</v>
      </c>
      <c r="E242" s="231" t="s">
        <v>192</v>
      </c>
      <c r="F242" s="232">
        <v>0</v>
      </c>
      <c r="G242" s="39"/>
      <c r="H242" s="60">
        <f t="shared" si="42"/>
        <v>0</v>
      </c>
      <c r="I242" s="60">
        <f t="shared" si="42"/>
        <v>0</v>
      </c>
      <c r="J242" s="60">
        <f t="shared" si="42"/>
        <v>0</v>
      </c>
      <c r="K242" s="60">
        <f t="shared" si="42"/>
        <v>0</v>
      </c>
      <c r="L242" s="60">
        <f t="shared" si="42"/>
        <v>0</v>
      </c>
      <c r="M242" s="60">
        <f t="shared" si="42"/>
        <v>0</v>
      </c>
      <c r="N242" s="60">
        <f t="shared" si="42"/>
        <v>0</v>
      </c>
      <c r="O242" s="96"/>
    </row>
    <row r="243" spans="2:15" s="26" customFormat="1" x14ac:dyDescent="0.2">
      <c r="B243" s="231">
        <v>12</v>
      </c>
      <c r="C243" s="231" t="s">
        <v>111</v>
      </c>
      <c r="D243" s="27" t="s">
        <v>194</v>
      </c>
      <c r="E243" s="231" t="s">
        <v>192</v>
      </c>
      <c r="F243" s="232">
        <v>0</v>
      </c>
      <c r="G243" s="39"/>
      <c r="H243" s="60">
        <f t="shared" si="42"/>
        <v>0</v>
      </c>
      <c r="I243" s="60">
        <f t="shared" si="42"/>
        <v>0</v>
      </c>
      <c r="J243" s="60">
        <f t="shared" si="42"/>
        <v>0</v>
      </c>
      <c r="K243" s="60">
        <f t="shared" si="42"/>
        <v>0</v>
      </c>
      <c r="L243" s="60">
        <f t="shared" si="42"/>
        <v>0</v>
      </c>
      <c r="M243" s="60">
        <f t="shared" si="42"/>
        <v>0</v>
      </c>
      <c r="N243" s="60">
        <f t="shared" si="42"/>
        <v>0</v>
      </c>
      <c r="O243" s="96"/>
    </row>
    <row r="244" spans="2:15" s="26" customFormat="1" x14ac:dyDescent="0.2">
      <c r="B244" s="58"/>
      <c r="C244" s="58"/>
      <c r="D244" s="27"/>
      <c r="E244" s="58"/>
      <c r="F244" s="15"/>
      <c r="G244" s="39"/>
      <c r="H244" s="60"/>
      <c r="I244" s="60"/>
      <c r="J244" s="60"/>
      <c r="K244" s="60"/>
      <c r="L244" s="60"/>
      <c r="M244" s="60"/>
      <c r="N244" s="60"/>
      <c r="O244" s="96"/>
    </row>
    <row r="245" spans="2:15" s="21" customFormat="1" x14ac:dyDescent="0.2">
      <c r="B245" s="58"/>
      <c r="C245" s="58"/>
      <c r="D245" s="3" t="s">
        <v>254</v>
      </c>
      <c r="E245" s="58"/>
      <c r="F245" s="15"/>
      <c r="G245" s="69"/>
      <c r="H245" s="61">
        <f t="shared" ref="H245:N245" si="43">SUM(H136:H243)</f>
        <v>0</v>
      </c>
      <c r="I245" s="61">
        <f t="shared" si="43"/>
        <v>24</v>
      </c>
      <c r="J245" s="61">
        <f t="shared" si="43"/>
        <v>25</v>
      </c>
      <c r="K245" s="61">
        <f t="shared" si="43"/>
        <v>26</v>
      </c>
      <c r="L245" s="61">
        <f t="shared" si="43"/>
        <v>26</v>
      </c>
      <c r="M245" s="61">
        <f t="shared" si="43"/>
        <v>27</v>
      </c>
      <c r="N245" s="61">
        <f t="shared" si="43"/>
        <v>27</v>
      </c>
      <c r="O245" s="110"/>
    </row>
    <row r="246" spans="2:15" x14ac:dyDescent="0.2">
      <c r="D246" s="27"/>
      <c r="E246" s="27"/>
      <c r="F246" s="26"/>
      <c r="G246" s="39"/>
      <c r="H246" s="56"/>
      <c r="I246" s="56"/>
      <c r="J246" s="56"/>
      <c r="K246" s="56"/>
      <c r="L246" s="56"/>
      <c r="M246" s="56"/>
      <c r="N246" s="56"/>
      <c r="O246" s="96"/>
    </row>
    <row r="247" spans="2:15" ht="16" thickBot="1" x14ac:dyDescent="0.25">
      <c r="C247" s="63"/>
      <c r="D247" s="27"/>
      <c r="E247" s="27"/>
      <c r="F247" s="26"/>
      <c r="G247" s="39"/>
      <c r="H247" s="56"/>
      <c r="I247" s="56"/>
      <c r="J247" s="56"/>
      <c r="K247" s="56"/>
      <c r="L247" s="56"/>
      <c r="M247" s="56"/>
      <c r="N247" s="56"/>
      <c r="O247" s="96"/>
    </row>
    <row r="248" spans="2:15" hidden="1" outlineLevel="1" x14ac:dyDescent="0.2">
      <c r="B248" s="80" t="s">
        <v>115</v>
      </c>
      <c r="C248" s="70"/>
      <c r="D248" s="70"/>
      <c r="E248" s="70"/>
      <c r="F248" s="71"/>
      <c r="G248" s="72"/>
      <c r="H248" s="73"/>
      <c r="I248" s="73"/>
      <c r="J248" s="73"/>
      <c r="K248" s="73"/>
      <c r="L248" s="73"/>
      <c r="M248" s="73"/>
      <c r="N248" s="73"/>
      <c r="O248" s="96"/>
    </row>
    <row r="249" spans="2:15" hidden="1" outlineLevel="1" x14ac:dyDescent="0.2">
      <c r="D249" s="64"/>
      <c r="E249" s="27"/>
      <c r="F249" s="26"/>
      <c r="G249" s="39"/>
      <c r="H249" s="56"/>
      <c r="I249" s="56"/>
      <c r="J249" s="56"/>
      <c r="K249" s="56"/>
      <c r="L249" s="56"/>
      <c r="M249" s="56"/>
      <c r="N249" s="56"/>
      <c r="O249" s="96"/>
    </row>
    <row r="250" spans="2:15" hidden="1" outlineLevel="1" x14ac:dyDescent="0.2">
      <c r="D250" s="3" t="str">
        <f>$D$90</f>
        <v>Administrators</v>
      </c>
      <c r="E250" s="27"/>
      <c r="F250" s="26"/>
      <c r="G250" s="39"/>
      <c r="H250" s="56"/>
      <c r="I250" s="56"/>
      <c r="J250" s="56"/>
      <c r="K250" s="56"/>
      <c r="L250" s="56"/>
      <c r="M250" s="56"/>
      <c r="N250" s="56"/>
      <c r="O250" s="96"/>
    </row>
    <row r="251" spans="2:15" hidden="1" outlineLevel="1" x14ac:dyDescent="0.2">
      <c r="D251" s="27" t="str">
        <f>$D$91</f>
        <v>Executive Director</v>
      </c>
      <c r="E251" s="27"/>
      <c r="F251" s="26"/>
      <c r="G251" s="39"/>
      <c r="H251" s="67">
        <f>H91*$F91</f>
        <v>0</v>
      </c>
      <c r="I251" s="67">
        <f>(I91*$F91)</f>
        <v>105000</v>
      </c>
      <c r="J251" s="67">
        <f t="shared" ref="J251:N255" si="44">(J91*$F91)*$F$28^(J$6-$I$6)</f>
        <v>108150</v>
      </c>
      <c r="K251" s="67">
        <f t="shared" si="44"/>
        <v>111394.5</v>
      </c>
      <c r="L251" s="67">
        <f t="shared" si="44"/>
        <v>114736.33500000001</v>
      </c>
      <c r="M251" s="67">
        <f t="shared" si="44"/>
        <v>118178.42504999999</v>
      </c>
      <c r="N251" s="67">
        <f t="shared" si="44"/>
        <v>121723.77780149998</v>
      </c>
      <c r="O251" s="96"/>
    </row>
    <row r="252" spans="2:15" hidden="1" outlineLevel="1" x14ac:dyDescent="0.2">
      <c r="D252" s="27" t="str">
        <f>$D$92</f>
        <v>Assistant Director</v>
      </c>
      <c r="E252" s="27"/>
      <c r="F252" s="26"/>
      <c r="G252" s="39"/>
      <c r="H252" s="67">
        <f>H92*$F92</f>
        <v>0</v>
      </c>
      <c r="I252" s="67">
        <f>(I92*$F92)</f>
        <v>75000</v>
      </c>
      <c r="J252" s="67">
        <f t="shared" si="44"/>
        <v>77250</v>
      </c>
      <c r="K252" s="67">
        <f t="shared" si="44"/>
        <v>79567.5</v>
      </c>
      <c r="L252" s="67">
        <f t="shared" si="44"/>
        <v>81954.524999999994</v>
      </c>
      <c r="M252" s="67">
        <f t="shared" si="44"/>
        <v>84413.160749999995</v>
      </c>
      <c r="N252" s="67">
        <f t="shared" si="44"/>
        <v>86945.555572499987</v>
      </c>
      <c r="O252" s="96"/>
    </row>
    <row r="253" spans="2:15" hidden="1" outlineLevel="1" x14ac:dyDescent="0.2">
      <c r="D253" s="27" t="str">
        <f t="shared" ref="D253" si="45">$D$92</f>
        <v>Assistant Director</v>
      </c>
      <c r="E253" s="27"/>
      <c r="F253" s="26"/>
      <c r="G253" s="39"/>
      <c r="H253" s="67">
        <f>H93*$F93</f>
        <v>0</v>
      </c>
      <c r="I253" s="67">
        <f>(I93*$F93)</f>
        <v>44936</v>
      </c>
      <c r="J253" s="67">
        <f t="shared" si="44"/>
        <v>46284.08</v>
      </c>
      <c r="K253" s="67">
        <f t="shared" si="44"/>
        <v>47672.602399999996</v>
      </c>
      <c r="L253" s="67">
        <f t="shared" si="44"/>
        <v>49102.780471999999</v>
      </c>
      <c r="M253" s="67">
        <f t="shared" si="44"/>
        <v>50575.863886159997</v>
      </c>
      <c r="N253" s="67">
        <f t="shared" si="44"/>
        <v>52093.139802744794</v>
      </c>
      <c r="O253" s="96"/>
    </row>
    <row r="254" spans="2:15" hidden="1" outlineLevel="1" x14ac:dyDescent="0.2">
      <c r="D254" s="27" t="str">
        <f>$D$93</f>
        <v>Guidance Counselor</v>
      </c>
      <c r="E254" s="27"/>
      <c r="F254" s="26"/>
      <c r="G254" s="39"/>
      <c r="H254" s="67">
        <f>H94*$F94</f>
        <v>0</v>
      </c>
      <c r="I254" s="67">
        <f>(I94*$F94)</f>
        <v>0</v>
      </c>
      <c r="J254" s="67">
        <f t="shared" si="44"/>
        <v>46284.08</v>
      </c>
      <c r="K254" s="67">
        <f t="shared" si="44"/>
        <v>47672.602399999996</v>
      </c>
      <c r="L254" s="67">
        <f t="shared" si="44"/>
        <v>49102.780471999999</v>
      </c>
      <c r="M254" s="67">
        <f t="shared" si="44"/>
        <v>50575.863886159997</v>
      </c>
      <c r="N254" s="67">
        <f t="shared" si="44"/>
        <v>52093.139802744794</v>
      </c>
      <c r="O254" s="96"/>
    </row>
    <row r="255" spans="2:15" hidden="1" outlineLevel="1" x14ac:dyDescent="0.2">
      <c r="D255" s="27" t="str">
        <f>$D$94</f>
        <v>Guidance Counselor (2)</v>
      </c>
      <c r="E255" s="27"/>
      <c r="F255" s="26"/>
      <c r="G255" s="39"/>
      <c r="H255" s="67">
        <f>H95*$F95</f>
        <v>0</v>
      </c>
      <c r="I255" s="67">
        <f>(I95*$F95)</f>
        <v>110000</v>
      </c>
      <c r="J255" s="67">
        <f t="shared" si="44"/>
        <v>113300</v>
      </c>
      <c r="K255" s="67">
        <f t="shared" si="44"/>
        <v>116699</v>
      </c>
      <c r="L255" s="67">
        <f t="shared" si="44"/>
        <v>120199.97</v>
      </c>
      <c r="M255" s="67">
        <f t="shared" si="44"/>
        <v>123805.96909999999</v>
      </c>
      <c r="N255" s="67">
        <f t="shared" si="44"/>
        <v>127520.14817299998</v>
      </c>
      <c r="O255" s="96"/>
    </row>
    <row r="256" spans="2:15" hidden="1" outlineLevel="1" x14ac:dyDescent="0.2">
      <c r="D256" s="27"/>
      <c r="E256" s="27"/>
      <c r="F256" s="26"/>
      <c r="G256" s="39"/>
      <c r="H256" s="67"/>
      <c r="I256" s="67"/>
      <c r="J256" s="67"/>
      <c r="K256" s="67"/>
      <c r="L256" s="67"/>
      <c r="M256" s="67"/>
      <c r="N256" s="67"/>
      <c r="O256" s="96"/>
    </row>
    <row r="257" spans="3:15" hidden="1" outlineLevel="1" x14ac:dyDescent="0.2">
      <c r="D257" s="3" t="str">
        <f>$D$99</f>
        <v>Office Staff</v>
      </c>
      <c r="E257" s="27"/>
      <c r="F257" s="26"/>
      <c r="G257" s="39"/>
      <c r="H257" s="67"/>
      <c r="I257" s="67"/>
      <c r="J257" s="67"/>
      <c r="K257" s="67"/>
      <c r="L257" s="67"/>
      <c r="M257" s="67"/>
      <c r="N257" s="67"/>
      <c r="O257" s="96"/>
    </row>
    <row r="258" spans="3:15" hidden="1" outlineLevel="1" x14ac:dyDescent="0.2">
      <c r="C258" s="76"/>
      <c r="D258" s="27" t="str">
        <f>$D$100</f>
        <v>Office Staff</v>
      </c>
      <c r="E258" s="27"/>
      <c r="F258" s="26"/>
      <c r="G258" s="39"/>
      <c r="H258" s="67">
        <f>H100*$F100</f>
        <v>0</v>
      </c>
      <c r="I258" s="67">
        <f>(I100*$F100)</f>
        <v>286500</v>
      </c>
      <c r="J258" s="67">
        <f t="shared" ref="J258:N260" si="46">(J100*$F100)*$F$28^(J$6-$I$6)</f>
        <v>295095</v>
      </c>
      <c r="K258" s="67">
        <f t="shared" si="46"/>
        <v>303947.84999999998</v>
      </c>
      <c r="L258" s="67">
        <f t="shared" si="46"/>
        <v>313066.2855</v>
      </c>
      <c r="M258" s="67">
        <f t="shared" si="46"/>
        <v>322458.27406499995</v>
      </c>
      <c r="N258" s="67">
        <f t="shared" si="46"/>
        <v>332132.02228694997</v>
      </c>
      <c r="O258" s="96"/>
    </row>
    <row r="259" spans="3:15" hidden="1" outlineLevel="1" x14ac:dyDescent="0.2">
      <c r="C259" s="76"/>
      <c r="D259" s="27" t="str">
        <f>$D$101</f>
        <v>External Relations</v>
      </c>
      <c r="E259" s="27"/>
      <c r="F259" s="26"/>
      <c r="G259" s="39"/>
      <c r="H259" s="67">
        <f>H101*$F101</f>
        <v>0</v>
      </c>
      <c r="I259" s="67">
        <f>(I101*$F101)</f>
        <v>0</v>
      </c>
      <c r="J259" s="67">
        <f t="shared" si="46"/>
        <v>0</v>
      </c>
      <c r="K259" s="67">
        <f t="shared" si="46"/>
        <v>47740.5</v>
      </c>
      <c r="L259" s="67">
        <f t="shared" si="46"/>
        <v>49172.715000000004</v>
      </c>
      <c r="M259" s="67">
        <f t="shared" si="46"/>
        <v>50647.896449999993</v>
      </c>
      <c r="N259" s="67">
        <f t="shared" si="46"/>
        <v>52167.333343499995</v>
      </c>
      <c r="O259" s="96"/>
    </row>
    <row r="260" spans="3:15" hidden="1" outlineLevel="1" x14ac:dyDescent="0.2">
      <c r="C260" s="76"/>
      <c r="D260" s="27" t="str">
        <f>$D$102</f>
        <v>Start Up staff</v>
      </c>
      <c r="E260" s="27"/>
      <c r="F260" s="26"/>
      <c r="G260" s="39"/>
      <c r="H260" s="67">
        <f>H102*$F102</f>
        <v>50000</v>
      </c>
      <c r="I260" s="67">
        <f>(I102*$F102)</f>
        <v>0</v>
      </c>
      <c r="J260" s="67">
        <f t="shared" si="46"/>
        <v>0</v>
      </c>
      <c r="K260" s="67">
        <f t="shared" si="46"/>
        <v>0</v>
      </c>
      <c r="L260" s="67">
        <f t="shared" si="46"/>
        <v>0</v>
      </c>
      <c r="M260" s="67">
        <f t="shared" si="46"/>
        <v>0</v>
      </c>
      <c r="N260" s="67">
        <f t="shared" si="46"/>
        <v>0</v>
      </c>
      <c r="O260" s="96"/>
    </row>
    <row r="261" spans="3:15" hidden="1" outlineLevel="1" x14ac:dyDescent="0.2">
      <c r="C261" s="76"/>
      <c r="D261" s="27"/>
      <c r="E261" s="27"/>
      <c r="F261" s="26"/>
      <c r="G261" s="39"/>
      <c r="H261" s="67"/>
      <c r="I261" s="67"/>
      <c r="J261" s="67"/>
      <c r="K261" s="67"/>
      <c r="L261" s="67"/>
      <c r="M261" s="67"/>
      <c r="N261" s="67"/>
      <c r="O261" s="96"/>
    </row>
    <row r="262" spans="3:15" hidden="1" outlineLevel="1" x14ac:dyDescent="0.2">
      <c r="D262" s="3"/>
      <c r="E262" s="27"/>
      <c r="F262" s="26"/>
      <c r="G262" s="39"/>
      <c r="H262" s="67"/>
      <c r="I262" s="67"/>
      <c r="J262" s="67"/>
      <c r="K262" s="67"/>
      <c r="L262" s="67"/>
      <c r="M262" s="67"/>
      <c r="N262" s="67"/>
      <c r="O262" s="96"/>
    </row>
    <row r="263" spans="3:15" hidden="1" outlineLevel="1" x14ac:dyDescent="0.2">
      <c r="D263" s="3" t="str">
        <f>$D$105</f>
        <v>Total Administrators and Office Staff</v>
      </c>
      <c r="E263" s="27"/>
      <c r="F263" s="26"/>
      <c r="G263" s="39"/>
      <c r="H263" s="68">
        <f t="shared" ref="H263:M263" si="47">SUM(H251:H261)</f>
        <v>50000</v>
      </c>
      <c r="I263" s="68">
        <f t="shared" si="47"/>
        <v>621436</v>
      </c>
      <c r="J263" s="68">
        <f t="shared" si="47"/>
        <v>686363.16</v>
      </c>
      <c r="K263" s="68">
        <f t="shared" si="47"/>
        <v>754694.55480000004</v>
      </c>
      <c r="L263" s="68">
        <f t="shared" si="47"/>
        <v>777335.39144399995</v>
      </c>
      <c r="M263" s="68">
        <f t="shared" si="47"/>
        <v>800655.45318731992</v>
      </c>
      <c r="N263" s="68">
        <f t="shared" ref="N263" si="48">SUM(N251:N261)</f>
        <v>824675.11678293953</v>
      </c>
      <c r="O263" s="96"/>
    </row>
    <row r="264" spans="3:15" hidden="1" outlineLevel="1" x14ac:dyDescent="0.2">
      <c r="D264" s="3"/>
      <c r="E264" s="27"/>
      <c r="F264" s="26"/>
      <c r="G264" s="39"/>
      <c r="H264" s="67"/>
      <c r="I264" s="67"/>
      <c r="J264" s="67"/>
      <c r="K264" s="67"/>
      <c r="L264" s="67"/>
      <c r="M264" s="67"/>
      <c r="N264" s="67"/>
      <c r="O264" s="96"/>
    </row>
    <row r="265" spans="3:15" hidden="1" outlineLevel="1" x14ac:dyDescent="0.2">
      <c r="D265" s="3" t="str">
        <f>$D$107</f>
        <v>Special Education and ELL Teachers</v>
      </c>
      <c r="E265" s="27"/>
      <c r="F265" s="26"/>
      <c r="G265" s="39"/>
      <c r="H265" s="67"/>
      <c r="I265" s="67"/>
      <c r="J265" s="67"/>
      <c r="K265" s="67"/>
      <c r="L265" s="67"/>
      <c r="M265" s="67"/>
      <c r="N265" s="67"/>
      <c r="O265" s="96"/>
    </row>
    <row r="266" spans="3:15" hidden="1" outlineLevel="1" x14ac:dyDescent="0.2">
      <c r="D266" s="27" t="str">
        <f>$D$108</f>
        <v>Special Education Director</v>
      </c>
      <c r="E266" s="27"/>
      <c r="F266" s="26"/>
      <c r="G266" s="39"/>
      <c r="H266" s="67">
        <f t="shared" ref="H266:H285" si="49">H108*$F108</f>
        <v>0</v>
      </c>
      <c r="I266" s="67">
        <f t="shared" ref="I266:I285" si="50">(I108*$F108)</f>
        <v>70000</v>
      </c>
      <c r="J266" s="67">
        <f t="shared" ref="J266:N275" si="51">(J108*$F108)*$F$28^(J$6-$I$6)</f>
        <v>72100</v>
      </c>
      <c r="K266" s="67">
        <f t="shared" si="51"/>
        <v>74263</v>
      </c>
      <c r="L266" s="67">
        <f t="shared" si="51"/>
        <v>76490.89</v>
      </c>
      <c r="M266" s="67">
        <f t="shared" si="51"/>
        <v>78785.616699999999</v>
      </c>
      <c r="N266" s="67">
        <f t="shared" si="51"/>
        <v>81149.185200999986</v>
      </c>
      <c r="O266" s="96"/>
    </row>
    <row r="267" spans="3:15" hidden="1" outlineLevel="1" x14ac:dyDescent="0.2">
      <c r="D267" s="27" t="str">
        <f>$D$109</f>
        <v>Special Education Teacher x 4</v>
      </c>
      <c r="E267" s="27"/>
      <c r="F267" s="26"/>
      <c r="G267" s="39"/>
      <c r="H267" s="67">
        <f t="shared" si="49"/>
        <v>0</v>
      </c>
      <c r="I267" s="67">
        <f t="shared" si="50"/>
        <v>168000</v>
      </c>
      <c r="J267" s="67">
        <f t="shared" si="51"/>
        <v>173040</v>
      </c>
      <c r="K267" s="67">
        <f t="shared" si="51"/>
        <v>178231.19999999998</v>
      </c>
      <c r="L267" s="67">
        <f t="shared" si="51"/>
        <v>183578.136</v>
      </c>
      <c r="M267" s="67">
        <f t="shared" si="51"/>
        <v>189085.48007999998</v>
      </c>
      <c r="N267" s="67">
        <f t="shared" si="51"/>
        <v>194758.04448239997</v>
      </c>
      <c r="O267" s="96"/>
    </row>
    <row r="268" spans="3:15" hidden="1" outlineLevel="1" x14ac:dyDescent="0.2">
      <c r="D268" s="27" t="str">
        <f>$D$110</f>
        <v>Special Education Teacher</v>
      </c>
      <c r="E268" s="27"/>
      <c r="F268" s="26"/>
      <c r="G268" s="39"/>
      <c r="H268" s="67">
        <f t="shared" si="49"/>
        <v>0</v>
      </c>
      <c r="I268" s="67">
        <f t="shared" si="50"/>
        <v>0</v>
      </c>
      <c r="J268" s="67">
        <f t="shared" si="51"/>
        <v>0</v>
      </c>
      <c r="K268" s="67">
        <f t="shared" si="51"/>
        <v>44557.799999999996</v>
      </c>
      <c r="L268" s="67">
        <f t="shared" si="51"/>
        <v>45894.534</v>
      </c>
      <c r="M268" s="67">
        <f t="shared" si="51"/>
        <v>47271.370019999995</v>
      </c>
      <c r="N268" s="67">
        <f t="shared" si="51"/>
        <v>48689.511120599993</v>
      </c>
      <c r="O268" s="96"/>
    </row>
    <row r="269" spans="3:15" hidden="1" outlineLevel="1" x14ac:dyDescent="0.2">
      <c r="D269" s="27">
        <f>$D$111</f>
        <v>0</v>
      </c>
      <c r="E269" s="27"/>
      <c r="F269" s="26"/>
      <c r="G269" s="39"/>
      <c r="H269" s="67">
        <f t="shared" si="49"/>
        <v>0</v>
      </c>
      <c r="I269" s="67">
        <f t="shared" si="50"/>
        <v>0</v>
      </c>
      <c r="J269" s="67">
        <f t="shared" si="51"/>
        <v>0</v>
      </c>
      <c r="K269" s="67">
        <f t="shared" si="51"/>
        <v>0</v>
      </c>
      <c r="L269" s="67">
        <f t="shared" si="51"/>
        <v>0</v>
      </c>
      <c r="M269" s="67">
        <f t="shared" si="51"/>
        <v>0</v>
      </c>
      <c r="N269" s="67">
        <f t="shared" si="51"/>
        <v>0</v>
      </c>
      <c r="O269" s="96"/>
    </row>
    <row r="270" spans="3:15" hidden="1" outlineLevel="1" x14ac:dyDescent="0.2">
      <c r="D270" s="27">
        <f>$D$112</f>
        <v>0</v>
      </c>
      <c r="E270" s="27"/>
      <c r="F270" s="26"/>
      <c r="G270" s="39"/>
      <c r="H270" s="67">
        <f t="shared" si="49"/>
        <v>0</v>
      </c>
      <c r="I270" s="67">
        <f t="shared" si="50"/>
        <v>0</v>
      </c>
      <c r="J270" s="67">
        <f t="shared" si="51"/>
        <v>0</v>
      </c>
      <c r="K270" s="67">
        <f t="shared" si="51"/>
        <v>0</v>
      </c>
      <c r="L270" s="67">
        <f t="shared" si="51"/>
        <v>0</v>
      </c>
      <c r="M270" s="67">
        <f t="shared" si="51"/>
        <v>0</v>
      </c>
      <c r="N270" s="67">
        <f t="shared" si="51"/>
        <v>0</v>
      </c>
      <c r="O270" s="96"/>
    </row>
    <row r="271" spans="3:15" hidden="1" outlineLevel="1" x14ac:dyDescent="0.2">
      <c r="D271" s="27">
        <f>$D$113</f>
        <v>0</v>
      </c>
      <c r="E271" s="27"/>
      <c r="F271" s="26"/>
      <c r="G271" s="39"/>
      <c r="H271" s="67">
        <f t="shared" si="49"/>
        <v>0</v>
      </c>
      <c r="I271" s="67">
        <f t="shared" si="50"/>
        <v>0</v>
      </c>
      <c r="J271" s="67">
        <f t="shared" si="51"/>
        <v>0</v>
      </c>
      <c r="K271" s="67">
        <f t="shared" si="51"/>
        <v>0</v>
      </c>
      <c r="L271" s="67">
        <f t="shared" si="51"/>
        <v>0</v>
      </c>
      <c r="M271" s="67">
        <f t="shared" si="51"/>
        <v>0</v>
      </c>
      <c r="N271" s="67">
        <f t="shared" si="51"/>
        <v>0</v>
      </c>
      <c r="O271" s="96"/>
    </row>
    <row r="272" spans="3:15" hidden="1" outlineLevel="1" x14ac:dyDescent="0.2">
      <c r="D272" s="27">
        <f>$D$114</f>
        <v>0</v>
      </c>
      <c r="E272" s="27"/>
      <c r="F272" s="26"/>
      <c r="G272" s="39"/>
      <c r="H272" s="67">
        <f t="shared" si="49"/>
        <v>0</v>
      </c>
      <c r="I272" s="67">
        <f t="shared" si="50"/>
        <v>0</v>
      </c>
      <c r="J272" s="67">
        <f t="shared" si="51"/>
        <v>0</v>
      </c>
      <c r="K272" s="67">
        <f t="shared" si="51"/>
        <v>0</v>
      </c>
      <c r="L272" s="67">
        <f t="shared" si="51"/>
        <v>0</v>
      </c>
      <c r="M272" s="67">
        <f t="shared" si="51"/>
        <v>0</v>
      </c>
      <c r="N272" s="67">
        <f t="shared" si="51"/>
        <v>0</v>
      </c>
      <c r="O272" s="96"/>
    </row>
    <row r="273" spans="4:15" hidden="1" outlineLevel="1" x14ac:dyDescent="0.2">
      <c r="D273" s="27">
        <f>$D$115</f>
        <v>0</v>
      </c>
      <c r="E273" s="27"/>
      <c r="F273" s="26"/>
      <c r="G273" s="39"/>
      <c r="H273" s="67">
        <f t="shared" si="49"/>
        <v>0</v>
      </c>
      <c r="I273" s="67">
        <f t="shared" si="50"/>
        <v>0</v>
      </c>
      <c r="J273" s="67">
        <f t="shared" si="51"/>
        <v>0</v>
      </c>
      <c r="K273" s="67">
        <f t="shared" si="51"/>
        <v>0</v>
      </c>
      <c r="L273" s="67">
        <f t="shared" si="51"/>
        <v>0</v>
      </c>
      <c r="M273" s="67">
        <f t="shared" si="51"/>
        <v>0</v>
      </c>
      <c r="N273" s="67">
        <f t="shared" si="51"/>
        <v>0</v>
      </c>
      <c r="O273" s="96"/>
    </row>
    <row r="274" spans="4:15" hidden="1" outlineLevel="1" x14ac:dyDescent="0.2">
      <c r="D274" s="27">
        <f>$D$116</f>
        <v>0</v>
      </c>
      <c r="E274" s="27"/>
      <c r="F274" s="26"/>
      <c r="G274" s="39"/>
      <c r="H274" s="67">
        <f t="shared" si="49"/>
        <v>0</v>
      </c>
      <c r="I274" s="67">
        <f t="shared" si="50"/>
        <v>0</v>
      </c>
      <c r="J274" s="67">
        <f t="shared" si="51"/>
        <v>0</v>
      </c>
      <c r="K274" s="67">
        <f t="shared" si="51"/>
        <v>0</v>
      </c>
      <c r="L274" s="67">
        <f t="shared" si="51"/>
        <v>0</v>
      </c>
      <c r="M274" s="67">
        <f t="shared" si="51"/>
        <v>0</v>
      </c>
      <c r="N274" s="67">
        <f t="shared" si="51"/>
        <v>0</v>
      </c>
      <c r="O274" s="96"/>
    </row>
    <row r="275" spans="4:15" hidden="1" outlineLevel="1" x14ac:dyDescent="0.2">
      <c r="D275" s="27">
        <f>$D$117</f>
        <v>0</v>
      </c>
      <c r="E275" s="27"/>
      <c r="F275" s="26"/>
      <c r="G275" s="39"/>
      <c r="H275" s="67">
        <f t="shared" si="49"/>
        <v>0</v>
      </c>
      <c r="I275" s="67">
        <f t="shared" si="50"/>
        <v>0</v>
      </c>
      <c r="J275" s="67">
        <f t="shared" si="51"/>
        <v>0</v>
      </c>
      <c r="K275" s="67">
        <f t="shared" si="51"/>
        <v>0</v>
      </c>
      <c r="L275" s="67">
        <f t="shared" si="51"/>
        <v>0</v>
      </c>
      <c r="M275" s="67">
        <f t="shared" si="51"/>
        <v>0</v>
      </c>
      <c r="N275" s="67">
        <f t="shared" si="51"/>
        <v>0</v>
      </c>
      <c r="O275" s="96"/>
    </row>
    <row r="276" spans="4:15" hidden="1" outlineLevel="1" x14ac:dyDescent="0.2">
      <c r="D276" s="27">
        <f>$D$118</f>
        <v>0</v>
      </c>
      <c r="E276" s="27"/>
      <c r="F276" s="26"/>
      <c r="G276" s="39"/>
      <c r="H276" s="67">
        <f t="shared" si="49"/>
        <v>0</v>
      </c>
      <c r="I276" s="67">
        <f t="shared" si="50"/>
        <v>0</v>
      </c>
      <c r="J276" s="67">
        <f t="shared" ref="J276:N285" si="52">(J118*$F118)*$F$28^(J$6-$I$6)</f>
        <v>0</v>
      </c>
      <c r="K276" s="67">
        <f t="shared" si="52"/>
        <v>0</v>
      </c>
      <c r="L276" s="67">
        <f t="shared" si="52"/>
        <v>0</v>
      </c>
      <c r="M276" s="67">
        <f t="shared" si="52"/>
        <v>0</v>
      </c>
      <c r="N276" s="67">
        <f t="shared" si="52"/>
        <v>0</v>
      </c>
      <c r="O276" s="96"/>
    </row>
    <row r="277" spans="4:15" hidden="1" outlineLevel="1" x14ac:dyDescent="0.2">
      <c r="D277" s="27">
        <f>$D$119</f>
        <v>0</v>
      </c>
      <c r="E277" s="27"/>
      <c r="F277" s="26"/>
      <c r="G277" s="39"/>
      <c r="H277" s="67">
        <f t="shared" si="49"/>
        <v>0</v>
      </c>
      <c r="I277" s="67">
        <f t="shared" si="50"/>
        <v>0</v>
      </c>
      <c r="J277" s="67">
        <f t="shared" si="52"/>
        <v>0</v>
      </c>
      <c r="K277" s="67">
        <f t="shared" si="52"/>
        <v>0</v>
      </c>
      <c r="L277" s="67">
        <f t="shared" si="52"/>
        <v>0</v>
      </c>
      <c r="M277" s="67">
        <f t="shared" si="52"/>
        <v>0</v>
      </c>
      <c r="N277" s="67">
        <f t="shared" si="52"/>
        <v>0</v>
      </c>
      <c r="O277" s="96"/>
    </row>
    <row r="278" spans="4:15" hidden="1" outlineLevel="1" x14ac:dyDescent="0.2">
      <c r="D278" s="27">
        <f>$D$120</f>
        <v>0</v>
      </c>
      <c r="E278" s="27"/>
      <c r="F278" s="26"/>
      <c r="G278" s="39"/>
      <c r="H278" s="67">
        <f t="shared" si="49"/>
        <v>0</v>
      </c>
      <c r="I278" s="67">
        <f t="shared" si="50"/>
        <v>0</v>
      </c>
      <c r="J278" s="67">
        <f t="shared" si="52"/>
        <v>0</v>
      </c>
      <c r="K278" s="67">
        <f t="shared" si="52"/>
        <v>0</v>
      </c>
      <c r="L278" s="67">
        <f t="shared" si="52"/>
        <v>0</v>
      </c>
      <c r="M278" s="67">
        <f t="shared" si="52"/>
        <v>0</v>
      </c>
      <c r="N278" s="67">
        <f t="shared" si="52"/>
        <v>0</v>
      </c>
      <c r="O278" s="96"/>
    </row>
    <row r="279" spans="4:15" hidden="1" outlineLevel="1" x14ac:dyDescent="0.2">
      <c r="D279" s="27">
        <f>$D$121</f>
        <v>0</v>
      </c>
      <c r="E279" s="27"/>
      <c r="F279" s="26"/>
      <c r="G279" s="39"/>
      <c r="H279" s="67">
        <f t="shared" si="49"/>
        <v>0</v>
      </c>
      <c r="I279" s="67">
        <f t="shared" si="50"/>
        <v>0</v>
      </c>
      <c r="J279" s="67">
        <f t="shared" si="52"/>
        <v>0</v>
      </c>
      <c r="K279" s="67">
        <f t="shared" si="52"/>
        <v>0</v>
      </c>
      <c r="L279" s="67">
        <f t="shared" si="52"/>
        <v>0</v>
      </c>
      <c r="M279" s="67">
        <f t="shared" si="52"/>
        <v>0</v>
      </c>
      <c r="N279" s="67">
        <f t="shared" si="52"/>
        <v>0</v>
      </c>
      <c r="O279" s="96"/>
    </row>
    <row r="280" spans="4:15" hidden="1" outlineLevel="1" x14ac:dyDescent="0.2">
      <c r="D280" s="27">
        <f>$D$122</f>
        <v>0</v>
      </c>
      <c r="E280" s="27"/>
      <c r="F280" s="26"/>
      <c r="G280" s="39"/>
      <c r="H280" s="67">
        <f t="shared" si="49"/>
        <v>0</v>
      </c>
      <c r="I280" s="67">
        <f t="shared" si="50"/>
        <v>0</v>
      </c>
      <c r="J280" s="67">
        <f t="shared" si="52"/>
        <v>0</v>
      </c>
      <c r="K280" s="67">
        <f t="shared" si="52"/>
        <v>0</v>
      </c>
      <c r="L280" s="67">
        <f t="shared" si="52"/>
        <v>0</v>
      </c>
      <c r="M280" s="67">
        <f t="shared" si="52"/>
        <v>0</v>
      </c>
      <c r="N280" s="67">
        <f t="shared" si="52"/>
        <v>0</v>
      </c>
      <c r="O280" s="96"/>
    </row>
    <row r="281" spans="4:15" hidden="1" outlineLevel="1" x14ac:dyDescent="0.2">
      <c r="D281" s="27">
        <f>$D$123</f>
        <v>0</v>
      </c>
      <c r="E281" s="27"/>
      <c r="F281" s="26"/>
      <c r="G281" s="39"/>
      <c r="H281" s="67">
        <f t="shared" si="49"/>
        <v>0</v>
      </c>
      <c r="I281" s="67">
        <f t="shared" si="50"/>
        <v>0</v>
      </c>
      <c r="J281" s="67">
        <f t="shared" si="52"/>
        <v>0</v>
      </c>
      <c r="K281" s="67">
        <f t="shared" si="52"/>
        <v>0</v>
      </c>
      <c r="L281" s="67">
        <f t="shared" si="52"/>
        <v>0</v>
      </c>
      <c r="M281" s="67">
        <f t="shared" si="52"/>
        <v>0</v>
      </c>
      <c r="N281" s="67">
        <f t="shared" si="52"/>
        <v>0</v>
      </c>
      <c r="O281" s="96"/>
    </row>
    <row r="282" spans="4:15" hidden="1" outlineLevel="1" x14ac:dyDescent="0.2">
      <c r="D282" s="27">
        <f>$D$124</f>
        <v>0</v>
      </c>
      <c r="E282" s="27"/>
      <c r="F282" s="26"/>
      <c r="G282" s="39"/>
      <c r="H282" s="67">
        <f t="shared" si="49"/>
        <v>0</v>
      </c>
      <c r="I282" s="67">
        <f t="shared" si="50"/>
        <v>0</v>
      </c>
      <c r="J282" s="67">
        <f t="shared" si="52"/>
        <v>0</v>
      </c>
      <c r="K282" s="67">
        <f t="shared" si="52"/>
        <v>0</v>
      </c>
      <c r="L282" s="67">
        <f t="shared" si="52"/>
        <v>0</v>
      </c>
      <c r="M282" s="67">
        <f t="shared" si="52"/>
        <v>0</v>
      </c>
      <c r="N282" s="67">
        <f t="shared" si="52"/>
        <v>0</v>
      </c>
      <c r="O282" s="96"/>
    </row>
    <row r="283" spans="4:15" hidden="1" outlineLevel="1" x14ac:dyDescent="0.2">
      <c r="D283" s="27">
        <f>$D$125</f>
        <v>0</v>
      </c>
      <c r="E283" s="27"/>
      <c r="F283" s="26"/>
      <c r="G283" s="39"/>
      <c r="H283" s="67">
        <f t="shared" si="49"/>
        <v>0</v>
      </c>
      <c r="I283" s="67">
        <f t="shared" si="50"/>
        <v>0</v>
      </c>
      <c r="J283" s="67">
        <f t="shared" si="52"/>
        <v>0</v>
      </c>
      <c r="K283" s="67">
        <f t="shared" si="52"/>
        <v>0</v>
      </c>
      <c r="L283" s="67">
        <f t="shared" si="52"/>
        <v>0</v>
      </c>
      <c r="M283" s="67">
        <f t="shared" si="52"/>
        <v>0</v>
      </c>
      <c r="N283" s="67">
        <f t="shared" si="52"/>
        <v>0</v>
      </c>
      <c r="O283" s="96"/>
    </row>
    <row r="284" spans="4:15" hidden="1" outlineLevel="1" x14ac:dyDescent="0.2">
      <c r="D284" s="27">
        <f>$D$126</f>
        <v>0</v>
      </c>
      <c r="E284" s="27"/>
      <c r="F284" s="26"/>
      <c r="G284" s="39"/>
      <c r="H284" s="67">
        <f t="shared" si="49"/>
        <v>0</v>
      </c>
      <c r="I284" s="67">
        <f t="shared" si="50"/>
        <v>0</v>
      </c>
      <c r="J284" s="67">
        <f t="shared" si="52"/>
        <v>0</v>
      </c>
      <c r="K284" s="67">
        <f t="shared" si="52"/>
        <v>0</v>
      </c>
      <c r="L284" s="67">
        <f t="shared" si="52"/>
        <v>0</v>
      </c>
      <c r="M284" s="67">
        <f t="shared" si="52"/>
        <v>0</v>
      </c>
      <c r="N284" s="67">
        <f t="shared" si="52"/>
        <v>0</v>
      </c>
      <c r="O284" s="96"/>
    </row>
    <row r="285" spans="4:15" hidden="1" outlineLevel="1" x14ac:dyDescent="0.2">
      <c r="D285" s="27">
        <f>$D$127</f>
        <v>0</v>
      </c>
      <c r="E285" s="27"/>
      <c r="F285" s="26"/>
      <c r="G285" s="39"/>
      <c r="H285" s="67">
        <f t="shared" si="49"/>
        <v>0</v>
      </c>
      <c r="I285" s="67">
        <f t="shared" si="50"/>
        <v>0</v>
      </c>
      <c r="J285" s="67">
        <f t="shared" si="52"/>
        <v>0</v>
      </c>
      <c r="K285" s="67">
        <f t="shared" si="52"/>
        <v>0</v>
      </c>
      <c r="L285" s="67">
        <f t="shared" si="52"/>
        <v>0</v>
      </c>
      <c r="M285" s="67">
        <f t="shared" si="52"/>
        <v>0</v>
      </c>
      <c r="N285" s="67">
        <f t="shared" si="52"/>
        <v>0</v>
      </c>
      <c r="O285" s="96"/>
    </row>
    <row r="286" spans="4:15" hidden="1" outlineLevel="1" x14ac:dyDescent="0.2">
      <c r="D286" s="3"/>
      <c r="E286" s="27"/>
      <c r="F286" s="26"/>
      <c r="G286" s="39"/>
      <c r="H286" s="67"/>
      <c r="I286" s="67"/>
      <c r="J286" s="67"/>
      <c r="K286" s="67"/>
      <c r="L286" s="67"/>
      <c r="M286" s="67"/>
      <c r="N286" s="67"/>
      <c r="O286" s="96"/>
    </row>
    <row r="287" spans="4:15" hidden="1" outlineLevel="1" x14ac:dyDescent="0.2">
      <c r="D287" s="3" t="str">
        <f>$D$129</f>
        <v xml:space="preserve">Total Special Education/ELL Teachers </v>
      </c>
      <c r="E287" s="27"/>
      <c r="F287" s="26"/>
      <c r="G287" s="39"/>
      <c r="H287" s="68">
        <f t="shared" ref="H287:M287" si="53">SUM(H266:H285)</f>
        <v>0</v>
      </c>
      <c r="I287" s="68">
        <f t="shared" si="53"/>
        <v>238000</v>
      </c>
      <c r="J287" s="68">
        <f t="shared" si="53"/>
        <v>245140</v>
      </c>
      <c r="K287" s="68">
        <f t="shared" si="53"/>
        <v>297052</v>
      </c>
      <c r="L287" s="68">
        <f t="shared" si="53"/>
        <v>305963.56</v>
      </c>
      <c r="M287" s="68">
        <f t="shared" si="53"/>
        <v>315142.46679999994</v>
      </c>
      <c r="N287" s="68">
        <f t="shared" ref="N287" si="54">SUM(N266:N285)</f>
        <v>324596.74080399994</v>
      </c>
      <c r="O287" s="96"/>
    </row>
    <row r="288" spans="4:15" hidden="1" outlineLevel="1" x14ac:dyDescent="0.2">
      <c r="D288" s="27"/>
      <c r="E288" s="27"/>
      <c r="F288" s="26"/>
      <c r="G288" s="39"/>
      <c r="H288" s="67"/>
      <c r="I288" s="67"/>
      <c r="J288" s="67"/>
      <c r="K288" s="67"/>
      <c r="L288" s="67"/>
      <c r="M288" s="67"/>
      <c r="N288" s="67"/>
      <c r="O288" s="96"/>
    </row>
    <row r="289" spans="2:15" hidden="1" outlineLevel="1" x14ac:dyDescent="0.2">
      <c r="D289" s="27"/>
      <c r="E289" s="27"/>
      <c r="F289" s="26"/>
      <c r="G289" s="39"/>
      <c r="H289" s="56"/>
      <c r="I289" s="56"/>
      <c r="J289" s="56"/>
      <c r="K289" s="56"/>
      <c r="L289" s="56"/>
      <c r="M289" s="56"/>
      <c r="N289" s="56"/>
      <c r="O289" s="96"/>
    </row>
    <row r="290" spans="2:15" s="26" customFormat="1" hidden="1" outlineLevel="1" x14ac:dyDescent="0.2">
      <c r="B290"/>
      <c r="C290"/>
      <c r="D290" s="59">
        <f>$D$136</f>
        <v>0</v>
      </c>
      <c r="E290" s="58"/>
      <c r="F290" s="15"/>
      <c r="H290" s="67">
        <f t="shared" ref="H290:H303" si="55">H136*$F136</f>
        <v>0</v>
      </c>
      <c r="I290" s="67">
        <f t="shared" ref="I290:I303" si="56">(I136*$F136)</f>
        <v>0</v>
      </c>
      <c r="J290" s="67">
        <f t="shared" ref="J290:N303" si="57">(J136*$F136)*$F$28^(J$6-$I$6)</f>
        <v>0</v>
      </c>
      <c r="K290" s="67">
        <f t="shared" si="57"/>
        <v>0</v>
      </c>
      <c r="L290" s="67">
        <f t="shared" si="57"/>
        <v>0</v>
      </c>
      <c r="M290" s="67">
        <f t="shared" si="57"/>
        <v>0</v>
      </c>
      <c r="N290" s="67">
        <f t="shared" si="57"/>
        <v>0</v>
      </c>
      <c r="O290" s="96"/>
    </row>
    <row r="291" spans="2:15" s="26" customFormat="1" hidden="1" outlineLevel="1" x14ac:dyDescent="0.2">
      <c r="B291"/>
      <c r="C291"/>
      <c r="D291" s="59">
        <f>$D$137</f>
        <v>0</v>
      </c>
      <c r="E291" s="58"/>
      <c r="F291" s="15"/>
      <c r="G291" s="39"/>
      <c r="H291" s="67">
        <f t="shared" si="55"/>
        <v>0</v>
      </c>
      <c r="I291" s="67">
        <f t="shared" si="56"/>
        <v>0</v>
      </c>
      <c r="J291" s="67">
        <f t="shared" si="57"/>
        <v>0</v>
      </c>
      <c r="K291" s="67">
        <f t="shared" si="57"/>
        <v>0</v>
      </c>
      <c r="L291" s="67">
        <f t="shared" si="57"/>
        <v>0</v>
      </c>
      <c r="M291" s="67">
        <f t="shared" si="57"/>
        <v>0</v>
      </c>
      <c r="N291" s="67">
        <f t="shared" si="57"/>
        <v>0</v>
      </c>
      <c r="O291" s="96"/>
    </row>
    <row r="292" spans="2:15" s="26" customFormat="1" hidden="1" outlineLevel="1" x14ac:dyDescent="0.2">
      <c r="B292"/>
      <c r="C292"/>
      <c r="D292" s="59">
        <f>$D$138</f>
        <v>0</v>
      </c>
      <c r="E292" s="58"/>
      <c r="F292" s="15"/>
      <c r="G292" s="39"/>
      <c r="H292" s="67">
        <f t="shared" si="55"/>
        <v>0</v>
      </c>
      <c r="I292" s="67">
        <f t="shared" si="56"/>
        <v>0</v>
      </c>
      <c r="J292" s="67">
        <f t="shared" si="57"/>
        <v>0</v>
      </c>
      <c r="K292" s="67">
        <f t="shared" si="57"/>
        <v>0</v>
      </c>
      <c r="L292" s="67">
        <f t="shared" si="57"/>
        <v>0</v>
      </c>
      <c r="M292" s="67">
        <f t="shared" si="57"/>
        <v>0</v>
      </c>
      <c r="N292" s="67">
        <f t="shared" si="57"/>
        <v>0</v>
      </c>
      <c r="O292" s="96"/>
    </row>
    <row r="293" spans="2:15" s="26" customFormat="1" hidden="1" outlineLevel="1" x14ac:dyDescent="0.2">
      <c r="B293"/>
      <c r="C293"/>
      <c r="D293" s="59">
        <f>$D$139</f>
        <v>0</v>
      </c>
      <c r="E293" s="58"/>
      <c r="F293" s="15"/>
      <c r="G293" s="39"/>
      <c r="H293" s="67">
        <f t="shared" si="55"/>
        <v>0</v>
      </c>
      <c r="I293" s="67">
        <f t="shared" si="56"/>
        <v>0</v>
      </c>
      <c r="J293" s="67">
        <f t="shared" si="57"/>
        <v>0</v>
      </c>
      <c r="K293" s="67">
        <f t="shared" si="57"/>
        <v>0</v>
      </c>
      <c r="L293" s="67">
        <f t="shared" si="57"/>
        <v>0</v>
      </c>
      <c r="M293" s="67">
        <f t="shared" si="57"/>
        <v>0</v>
      </c>
      <c r="N293" s="67">
        <f t="shared" si="57"/>
        <v>0</v>
      </c>
      <c r="O293" s="96"/>
    </row>
    <row r="294" spans="2:15" s="26" customFormat="1" hidden="1" outlineLevel="1" x14ac:dyDescent="0.2">
      <c r="B294"/>
      <c r="C294"/>
      <c r="D294" s="59">
        <f>$D$140</f>
        <v>0</v>
      </c>
      <c r="E294" s="58"/>
      <c r="F294" s="15"/>
      <c r="G294" s="39"/>
      <c r="H294" s="67">
        <f t="shared" si="55"/>
        <v>0</v>
      </c>
      <c r="I294" s="67">
        <f t="shared" si="56"/>
        <v>0</v>
      </c>
      <c r="J294" s="67">
        <f t="shared" si="57"/>
        <v>0</v>
      </c>
      <c r="K294" s="67">
        <f t="shared" si="57"/>
        <v>0</v>
      </c>
      <c r="L294" s="67">
        <f t="shared" si="57"/>
        <v>0</v>
      </c>
      <c r="M294" s="67">
        <f t="shared" si="57"/>
        <v>0</v>
      </c>
      <c r="N294" s="67">
        <f t="shared" si="57"/>
        <v>0</v>
      </c>
      <c r="O294" s="96"/>
    </row>
    <row r="295" spans="2:15" s="26" customFormat="1" hidden="1" outlineLevel="1" x14ac:dyDescent="0.2">
      <c r="B295"/>
      <c r="C295"/>
      <c r="D295" s="59">
        <f>$D$141</f>
        <v>0</v>
      </c>
      <c r="E295" s="58"/>
      <c r="F295" s="15"/>
      <c r="G295" s="39"/>
      <c r="H295" s="67">
        <f t="shared" si="55"/>
        <v>0</v>
      </c>
      <c r="I295" s="67">
        <f t="shared" si="56"/>
        <v>0</v>
      </c>
      <c r="J295" s="67">
        <f t="shared" si="57"/>
        <v>0</v>
      </c>
      <c r="K295" s="67">
        <f t="shared" si="57"/>
        <v>0</v>
      </c>
      <c r="L295" s="67">
        <f t="shared" si="57"/>
        <v>0</v>
      </c>
      <c r="M295" s="67">
        <f t="shared" si="57"/>
        <v>0</v>
      </c>
      <c r="N295" s="67">
        <f t="shared" si="57"/>
        <v>0</v>
      </c>
      <c r="O295" s="96"/>
    </row>
    <row r="296" spans="2:15" s="26" customFormat="1" hidden="1" outlineLevel="1" x14ac:dyDescent="0.2">
      <c r="B296"/>
      <c r="C296"/>
      <c r="D296" s="59">
        <f>$D$142</f>
        <v>0</v>
      </c>
      <c r="E296" s="58"/>
      <c r="F296" s="15"/>
      <c r="G296" s="39"/>
      <c r="H296" s="67">
        <f t="shared" si="55"/>
        <v>0</v>
      </c>
      <c r="I296" s="67">
        <f t="shared" si="56"/>
        <v>0</v>
      </c>
      <c r="J296" s="67">
        <f t="shared" si="57"/>
        <v>0</v>
      </c>
      <c r="K296" s="67">
        <f t="shared" si="57"/>
        <v>0</v>
      </c>
      <c r="L296" s="67">
        <f t="shared" si="57"/>
        <v>0</v>
      </c>
      <c r="M296" s="67">
        <f t="shared" si="57"/>
        <v>0</v>
      </c>
      <c r="N296" s="67">
        <f t="shared" si="57"/>
        <v>0</v>
      </c>
      <c r="O296" s="96"/>
    </row>
    <row r="297" spans="2:15" s="26" customFormat="1" hidden="1" outlineLevel="1" x14ac:dyDescent="0.2">
      <c r="B297"/>
      <c r="C297"/>
      <c r="D297" s="59">
        <f>$D$143</f>
        <v>0</v>
      </c>
      <c r="E297" s="58"/>
      <c r="F297" s="15"/>
      <c r="G297" s="39"/>
      <c r="H297" s="67">
        <f t="shared" si="55"/>
        <v>0</v>
      </c>
      <c r="I297" s="67">
        <f t="shared" si="56"/>
        <v>0</v>
      </c>
      <c r="J297" s="67">
        <f t="shared" si="57"/>
        <v>0</v>
      </c>
      <c r="K297" s="67">
        <f t="shared" si="57"/>
        <v>0</v>
      </c>
      <c r="L297" s="67">
        <f t="shared" si="57"/>
        <v>0</v>
      </c>
      <c r="M297" s="67">
        <f t="shared" si="57"/>
        <v>0</v>
      </c>
      <c r="N297" s="67">
        <f t="shared" si="57"/>
        <v>0</v>
      </c>
      <c r="O297" s="96"/>
    </row>
    <row r="298" spans="2:15" s="26" customFormat="1" hidden="1" outlineLevel="1" x14ac:dyDescent="0.2">
      <c r="B298"/>
      <c r="C298"/>
      <c r="D298" s="59">
        <f>$D$144</f>
        <v>0</v>
      </c>
      <c r="E298" s="58"/>
      <c r="F298" s="15"/>
      <c r="G298" s="39"/>
      <c r="H298" s="67">
        <f t="shared" si="55"/>
        <v>0</v>
      </c>
      <c r="I298" s="67">
        <f t="shared" si="56"/>
        <v>0</v>
      </c>
      <c r="J298" s="67">
        <f t="shared" si="57"/>
        <v>0</v>
      </c>
      <c r="K298" s="67">
        <f t="shared" si="57"/>
        <v>0</v>
      </c>
      <c r="L298" s="67">
        <f t="shared" si="57"/>
        <v>0</v>
      </c>
      <c r="M298" s="67">
        <f t="shared" si="57"/>
        <v>0</v>
      </c>
      <c r="N298" s="67">
        <f t="shared" si="57"/>
        <v>0</v>
      </c>
      <c r="O298" s="96"/>
    </row>
    <row r="299" spans="2:15" s="26" customFormat="1" hidden="1" outlineLevel="1" x14ac:dyDescent="0.2">
      <c r="B299"/>
      <c r="C299"/>
      <c r="D299" s="59">
        <f>$D$145</f>
        <v>0</v>
      </c>
      <c r="E299" s="58"/>
      <c r="F299" s="15"/>
      <c r="G299" s="39"/>
      <c r="H299" s="67">
        <f t="shared" si="55"/>
        <v>0</v>
      </c>
      <c r="I299" s="67">
        <f t="shared" si="56"/>
        <v>0</v>
      </c>
      <c r="J299" s="67">
        <f t="shared" si="57"/>
        <v>0</v>
      </c>
      <c r="K299" s="67">
        <f t="shared" si="57"/>
        <v>0</v>
      </c>
      <c r="L299" s="67">
        <f t="shared" si="57"/>
        <v>0</v>
      </c>
      <c r="M299" s="67">
        <f t="shared" si="57"/>
        <v>0</v>
      </c>
      <c r="N299" s="67">
        <f t="shared" si="57"/>
        <v>0</v>
      </c>
      <c r="O299" s="96"/>
    </row>
    <row r="300" spans="2:15" s="26" customFormat="1" hidden="1" outlineLevel="1" x14ac:dyDescent="0.2">
      <c r="B300"/>
      <c r="C300"/>
      <c r="D300" s="59">
        <f>$D$146</f>
        <v>0</v>
      </c>
      <c r="E300" s="58"/>
      <c r="F300" s="15"/>
      <c r="G300" s="39"/>
      <c r="H300" s="67">
        <f t="shared" si="55"/>
        <v>0</v>
      </c>
      <c r="I300" s="67">
        <f t="shared" si="56"/>
        <v>0</v>
      </c>
      <c r="J300" s="67">
        <f t="shared" si="57"/>
        <v>0</v>
      </c>
      <c r="K300" s="67">
        <f t="shared" si="57"/>
        <v>0</v>
      </c>
      <c r="L300" s="67">
        <f t="shared" si="57"/>
        <v>0</v>
      </c>
      <c r="M300" s="67">
        <f t="shared" si="57"/>
        <v>0</v>
      </c>
      <c r="N300" s="67">
        <f t="shared" si="57"/>
        <v>0</v>
      </c>
      <c r="O300" s="96"/>
    </row>
    <row r="301" spans="2:15" s="26" customFormat="1" hidden="1" outlineLevel="1" x14ac:dyDescent="0.2">
      <c r="B301"/>
      <c r="C301"/>
      <c r="D301" s="59">
        <f>$D$147</f>
        <v>0</v>
      </c>
      <c r="E301" s="58"/>
      <c r="F301" s="15"/>
      <c r="G301" s="39"/>
      <c r="H301" s="67">
        <f t="shared" si="55"/>
        <v>0</v>
      </c>
      <c r="I301" s="67">
        <f t="shared" si="56"/>
        <v>0</v>
      </c>
      <c r="J301" s="67">
        <f t="shared" si="57"/>
        <v>0</v>
      </c>
      <c r="K301" s="67">
        <f t="shared" si="57"/>
        <v>0</v>
      </c>
      <c r="L301" s="67">
        <f t="shared" si="57"/>
        <v>0</v>
      </c>
      <c r="M301" s="67">
        <f t="shared" si="57"/>
        <v>0</v>
      </c>
      <c r="N301" s="67">
        <f t="shared" si="57"/>
        <v>0</v>
      </c>
      <c r="O301" s="96"/>
    </row>
    <row r="302" spans="2:15" s="26" customFormat="1" hidden="1" outlineLevel="1" x14ac:dyDescent="0.2">
      <c r="B302"/>
      <c r="C302"/>
      <c r="D302" s="59">
        <f>$D$148</f>
        <v>0</v>
      </c>
      <c r="E302" s="58"/>
      <c r="F302" s="15"/>
      <c r="G302" s="39"/>
      <c r="H302" s="67">
        <f t="shared" si="55"/>
        <v>0</v>
      </c>
      <c r="I302" s="67">
        <f t="shared" si="56"/>
        <v>0</v>
      </c>
      <c r="J302" s="67">
        <f t="shared" si="57"/>
        <v>0</v>
      </c>
      <c r="K302" s="67">
        <f t="shared" si="57"/>
        <v>0</v>
      </c>
      <c r="L302" s="67">
        <f t="shared" si="57"/>
        <v>0</v>
      </c>
      <c r="M302" s="67">
        <f t="shared" si="57"/>
        <v>0</v>
      </c>
      <c r="N302" s="67">
        <f t="shared" si="57"/>
        <v>0</v>
      </c>
      <c r="O302" s="96"/>
    </row>
    <row r="303" spans="2:15" s="197" customFormat="1" hidden="1" outlineLevel="1" x14ac:dyDescent="0.2">
      <c r="B303" s="190"/>
      <c r="C303" s="190"/>
      <c r="D303" s="191">
        <f>$D$149</f>
        <v>0</v>
      </c>
      <c r="E303" s="192"/>
      <c r="F303" s="193"/>
      <c r="G303" s="194"/>
      <c r="H303" s="195">
        <f t="shared" si="55"/>
        <v>0</v>
      </c>
      <c r="I303" s="195">
        <f t="shared" si="56"/>
        <v>0</v>
      </c>
      <c r="J303" s="195">
        <f t="shared" si="57"/>
        <v>0</v>
      </c>
      <c r="K303" s="195">
        <f t="shared" si="57"/>
        <v>0</v>
      </c>
      <c r="L303" s="195">
        <f t="shared" si="57"/>
        <v>0</v>
      </c>
      <c r="M303" s="195">
        <f t="shared" si="57"/>
        <v>0</v>
      </c>
      <c r="N303" s="195">
        <f t="shared" si="57"/>
        <v>0</v>
      </c>
      <c r="O303" s="196"/>
    </row>
    <row r="304" spans="2:15" s="197" customFormat="1" hidden="1" outlineLevel="2" x14ac:dyDescent="0.2">
      <c r="B304" s="190"/>
      <c r="C304" s="190"/>
      <c r="D304" s="191" t="str">
        <f>$D$150</f>
        <v>Grade Level Teacher</v>
      </c>
      <c r="E304" s="192"/>
      <c r="F304" s="193"/>
      <c r="G304" s="194"/>
      <c r="H304" s="195">
        <f t="shared" ref="H304:H306" si="58">H150*$F150</f>
        <v>0</v>
      </c>
      <c r="I304" s="195">
        <f t="shared" ref="I304:I354" si="59">(I150*$F150)</f>
        <v>252000</v>
      </c>
      <c r="J304" s="195">
        <f t="shared" ref="J304:M306" si="60">(J150*$F150)*$F$28^(J$6-$I$6)</f>
        <v>259560</v>
      </c>
      <c r="K304" s="195">
        <f t="shared" si="60"/>
        <v>267346.8</v>
      </c>
      <c r="L304" s="195">
        <f t="shared" si="60"/>
        <v>275367.20400000003</v>
      </c>
      <c r="M304" s="195">
        <f t="shared" si="60"/>
        <v>283628.22011999995</v>
      </c>
      <c r="N304" s="195">
        <f t="shared" ref="N304" si="61">(N150*$F150)*$F$28^(N$6-$I$6)</f>
        <v>292137.06672359997</v>
      </c>
      <c r="O304" s="196"/>
    </row>
    <row r="305" spans="2:15" s="197" customFormat="1" hidden="1" outlineLevel="2" x14ac:dyDescent="0.2">
      <c r="B305" s="190"/>
      <c r="C305" s="190"/>
      <c r="D305" s="191" t="str">
        <f>$D$151</f>
        <v>Grade Level Teacher</v>
      </c>
      <c r="E305" s="192"/>
      <c r="F305" s="193"/>
      <c r="G305" s="194"/>
      <c r="H305" s="195">
        <f t="shared" si="58"/>
        <v>0</v>
      </c>
      <c r="I305" s="195">
        <f t="shared" si="59"/>
        <v>294000</v>
      </c>
      <c r="J305" s="195">
        <f t="shared" si="60"/>
        <v>302820</v>
      </c>
      <c r="K305" s="195">
        <f t="shared" si="60"/>
        <v>311904.59999999998</v>
      </c>
      <c r="L305" s="195">
        <f t="shared" si="60"/>
        <v>321261.73800000001</v>
      </c>
      <c r="M305" s="195">
        <f t="shared" si="60"/>
        <v>330899.59013999999</v>
      </c>
      <c r="N305" s="195">
        <f t="shared" ref="N305" si="62">(N151*$F151)*$F$28^(N$6-$I$6)</f>
        <v>340826.57784419996</v>
      </c>
      <c r="O305" s="196"/>
    </row>
    <row r="306" spans="2:15" s="197" customFormat="1" hidden="1" outlineLevel="2" x14ac:dyDescent="0.2">
      <c r="B306" s="190"/>
      <c r="C306" s="190"/>
      <c r="D306" s="191" t="str">
        <f>$D$152</f>
        <v>Grade Level Teacher</v>
      </c>
      <c r="E306" s="192"/>
      <c r="F306" s="193"/>
      <c r="G306" s="194"/>
      <c r="H306" s="195">
        <f t="shared" si="58"/>
        <v>0</v>
      </c>
      <c r="I306" s="195">
        <f t="shared" si="59"/>
        <v>294000</v>
      </c>
      <c r="J306" s="195">
        <f t="shared" si="60"/>
        <v>302820</v>
      </c>
      <c r="K306" s="195">
        <f t="shared" si="60"/>
        <v>311904.59999999998</v>
      </c>
      <c r="L306" s="195">
        <f t="shared" si="60"/>
        <v>321261.73800000001</v>
      </c>
      <c r="M306" s="195">
        <f t="shared" si="60"/>
        <v>330899.59013999999</v>
      </c>
      <c r="N306" s="195">
        <f t="shared" ref="N306" si="63">(N152*$F152)*$F$28^(N$6-$I$6)</f>
        <v>340826.57784419996</v>
      </c>
      <c r="O306" s="196"/>
    </row>
    <row r="307" spans="2:15" s="197" customFormat="1" hidden="1" outlineLevel="2" x14ac:dyDescent="0.2">
      <c r="B307" s="190"/>
      <c r="C307" s="190"/>
      <c r="D307" s="191"/>
      <c r="E307" s="192"/>
      <c r="F307" s="193"/>
      <c r="G307" s="194"/>
      <c r="H307" s="195"/>
      <c r="I307" s="195"/>
      <c r="J307" s="195"/>
      <c r="K307" s="195"/>
      <c r="L307" s="195"/>
      <c r="M307" s="195"/>
      <c r="N307" s="195"/>
      <c r="O307" s="196"/>
    </row>
    <row r="308" spans="2:15" s="197" customFormat="1" hidden="1" outlineLevel="2" x14ac:dyDescent="0.2">
      <c r="B308" s="190"/>
      <c r="C308" s="190"/>
      <c r="D308" s="191" t="str">
        <f>$D$154</f>
        <v>Grade Level Assistant</v>
      </c>
      <c r="E308" s="192"/>
      <c r="F308" s="193"/>
      <c r="G308" s="194"/>
      <c r="H308" s="195">
        <f>H154*$F154</f>
        <v>0</v>
      </c>
      <c r="I308" s="195">
        <f t="shared" si="59"/>
        <v>0</v>
      </c>
      <c r="J308" s="195">
        <f t="shared" ref="J308:M312" si="64">(J154*$F154)*$F$28^(J$6-$I$6)</f>
        <v>0</v>
      </c>
      <c r="K308" s="195">
        <f t="shared" si="64"/>
        <v>0</v>
      </c>
      <c r="L308" s="195">
        <f t="shared" si="64"/>
        <v>0</v>
      </c>
      <c r="M308" s="195">
        <f t="shared" si="64"/>
        <v>0</v>
      </c>
      <c r="N308" s="195">
        <f t="shared" ref="N308" si="65">(N154*$F154)*$F$28^(N$6-$I$6)</f>
        <v>0</v>
      </c>
      <c r="O308" s="196"/>
    </row>
    <row r="309" spans="2:15" s="197" customFormat="1" hidden="1" outlineLevel="2" x14ac:dyDescent="0.2">
      <c r="B309" s="190"/>
      <c r="C309" s="190"/>
      <c r="D309" s="191" t="str">
        <f>$D$155</f>
        <v>Grade Level Assistant</v>
      </c>
      <c r="E309" s="192"/>
      <c r="F309" s="193"/>
      <c r="G309" s="194"/>
      <c r="H309" s="195">
        <f>H155*$F155</f>
        <v>0</v>
      </c>
      <c r="I309" s="195">
        <f t="shared" si="59"/>
        <v>0</v>
      </c>
      <c r="J309" s="195">
        <f t="shared" si="64"/>
        <v>0</v>
      </c>
      <c r="K309" s="195">
        <f t="shared" si="64"/>
        <v>0</v>
      </c>
      <c r="L309" s="195">
        <f t="shared" si="64"/>
        <v>0</v>
      </c>
      <c r="M309" s="195">
        <f t="shared" si="64"/>
        <v>0</v>
      </c>
      <c r="N309" s="195">
        <f t="shared" ref="N309" si="66">(N155*$F155)*$F$28^(N$6-$I$6)</f>
        <v>0</v>
      </c>
      <c r="O309" s="196"/>
    </row>
    <row r="310" spans="2:15" s="197" customFormat="1" hidden="1" outlineLevel="2" x14ac:dyDescent="0.2">
      <c r="B310" s="190"/>
      <c r="C310" s="190"/>
      <c r="D310" s="191" t="str">
        <f>$D$156</f>
        <v>Grade Level Assistant</v>
      </c>
      <c r="E310" s="192"/>
      <c r="F310" s="193"/>
      <c r="G310" s="194"/>
      <c r="H310" s="195">
        <f>H156*$F156</f>
        <v>0</v>
      </c>
      <c r="I310" s="195">
        <f t="shared" si="59"/>
        <v>0</v>
      </c>
      <c r="J310" s="195">
        <f t="shared" si="64"/>
        <v>0</v>
      </c>
      <c r="K310" s="195">
        <f t="shared" si="64"/>
        <v>0</v>
      </c>
      <c r="L310" s="195">
        <f t="shared" si="64"/>
        <v>0</v>
      </c>
      <c r="M310" s="195">
        <f t="shared" si="64"/>
        <v>0</v>
      </c>
      <c r="N310" s="195">
        <f t="shared" ref="N310" si="67">(N156*$F156)*$F$28^(N$6-$I$6)</f>
        <v>0</v>
      </c>
      <c r="O310" s="196"/>
    </row>
    <row r="311" spans="2:15" s="197" customFormat="1" hidden="1" outlineLevel="2" x14ac:dyDescent="0.2">
      <c r="B311" s="190"/>
      <c r="C311" s="190"/>
      <c r="D311" s="191" t="str">
        <f>$D$157</f>
        <v>Grade Level Assistant</v>
      </c>
      <c r="E311" s="192"/>
      <c r="F311" s="193"/>
      <c r="G311" s="194"/>
      <c r="H311" s="195">
        <f>H157*$F157</f>
        <v>0</v>
      </c>
      <c r="I311" s="195">
        <f t="shared" si="59"/>
        <v>0</v>
      </c>
      <c r="J311" s="195">
        <f t="shared" si="64"/>
        <v>0</v>
      </c>
      <c r="K311" s="195">
        <f t="shared" si="64"/>
        <v>0</v>
      </c>
      <c r="L311" s="195">
        <f t="shared" si="64"/>
        <v>0</v>
      </c>
      <c r="M311" s="195">
        <f t="shared" si="64"/>
        <v>0</v>
      </c>
      <c r="N311" s="195">
        <f t="shared" ref="N311" si="68">(N157*$F157)*$F$28^(N$6-$I$6)</f>
        <v>0</v>
      </c>
      <c r="O311" s="196"/>
    </row>
    <row r="312" spans="2:15" s="198" customFormat="1" hidden="1" outlineLevel="2" x14ac:dyDescent="0.2">
      <c r="B312" s="190"/>
      <c r="C312" s="190"/>
      <c r="D312" s="191" t="str">
        <f>$D$158</f>
        <v>Grade Level Assistant</v>
      </c>
      <c r="E312" s="192"/>
      <c r="F312" s="193"/>
      <c r="G312" s="194"/>
      <c r="H312" s="195">
        <f>H158*$F158</f>
        <v>0</v>
      </c>
      <c r="I312" s="195">
        <f t="shared" si="59"/>
        <v>0</v>
      </c>
      <c r="J312" s="195">
        <f t="shared" si="64"/>
        <v>0</v>
      </c>
      <c r="K312" s="195">
        <f t="shared" si="64"/>
        <v>0</v>
      </c>
      <c r="L312" s="195">
        <f t="shared" si="64"/>
        <v>0</v>
      </c>
      <c r="M312" s="195">
        <f t="shared" si="64"/>
        <v>0</v>
      </c>
      <c r="N312" s="195">
        <f t="shared" ref="N312" si="69">(N158*$F158)*$F$28^(N$6-$I$6)</f>
        <v>0</v>
      </c>
      <c r="O312" s="196"/>
    </row>
    <row r="313" spans="2:15" s="198" customFormat="1" hidden="1" outlineLevel="2" x14ac:dyDescent="0.2">
      <c r="B313" s="190"/>
      <c r="C313" s="190"/>
      <c r="D313" s="191"/>
      <c r="E313" s="197"/>
      <c r="F313" s="193"/>
      <c r="G313" s="194"/>
      <c r="H313" s="195"/>
      <c r="I313" s="195"/>
      <c r="J313" s="195"/>
      <c r="K313" s="195"/>
      <c r="L313" s="195"/>
      <c r="M313" s="195"/>
      <c r="N313" s="195"/>
      <c r="O313" s="196"/>
    </row>
    <row r="314" spans="2:15" s="197" customFormat="1" hidden="1" outlineLevel="2" x14ac:dyDescent="0.2">
      <c r="B314" s="190"/>
      <c r="C314" s="190"/>
      <c r="D314" s="191" t="str">
        <f>$D$160</f>
        <v>Grade Level Teacher</v>
      </c>
      <c r="E314" s="192"/>
      <c r="F314" s="193"/>
      <c r="G314" s="194"/>
      <c r="H314" s="195">
        <f>H160*$F160</f>
        <v>0</v>
      </c>
      <c r="I314" s="195">
        <f t="shared" si="59"/>
        <v>252000</v>
      </c>
      <c r="J314" s="195">
        <f t="shared" ref="J314:M318" si="70">(J160*$F160)*$F$28^(J$6-$I$6)</f>
        <v>259560</v>
      </c>
      <c r="K314" s="195">
        <f t="shared" si="70"/>
        <v>267346.8</v>
      </c>
      <c r="L314" s="195">
        <f t="shared" si="70"/>
        <v>275367.20400000003</v>
      </c>
      <c r="M314" s="195">
        <f t="shared" si="70"/>
        <v>283628.22011999995</v>
      </c>
      <c r="N314" s="195">
        <f t="shared" ref="N314" si="71">(N160*$F160)*$F$28^(N$6-$I$6)</f>
        <v>292137.06672359997</v>
      </c>
      <c r="O314" s="196"/>
    </row>
    <row r="315" spans="2:15" s="197" customFormat="1" hidden="1" outlineLevel="2" x14ac:dyDescent="0.2">
      <c r="B315" s="190"/>
      <c r="C315" s="190"/>
      <c r="D315" s="191" t="str">
        <f>$D$161</f>
        <v>Grade Level Teacher</v>
      </c>
      <c r="E315" s="192"/>
      <c r="F315" s="193"/>
      <c r="G315" s="194"/>
      <c r="H315" s="195">
        <f>H161*$F161</f>
        <v>0</v>
      </c>
      <c r="I315" s="195">
        <f t="shared" si="59"/>
        <v>210000</v>
      </c>
      <c r="J315" s="195">
        <f t="shared" si="70"/>
        <v>216300</v>
      </c>
      <c r="K315" s="195">
        <f t="shared" si="70"/>
        <v>222789</v>
      </c>
      <c r="L315" s="195">
        <f t="shared" si="70"/>
        <v>229472.67</v>
      </c>
      <c r="M315" s="195">
        <f t="shared" si="70"/>
        <v>236356.85009999998</v>
      </c>
      <c r="N315" s="195">
        <f t="shared" ref="N315" si="72">(N161*$F161)*$F$28^(N$6-$I$6)</f>
        <v>243447.55560299996</v>
      </c>
      <c r="O315" s="196"/>
    </row>
    <row r="316" spans="2:15" s="197" customFormat="1" hidden="1" outlineLevel="2" x14ac:dyDescent="0.2">
      <c r="B316" s="190"/>
      <c r="C316" s="190"/>
      <c r="D316" s="191" t="str">
        <f>$D$162</f>
        <v>Grade Level Teacher</v>
      </c>
      <c r="E316" s="192"/>
      <c r="F316" s="193"/>
      <c r="G316" s="194"/>
      <c r="H316" s="195">
        <f>H162*$F162</f>
        <v>0</v>
      </c>
      <c r="I316" s="195">
        <f t="shared" si="59"/>
        <v>210000</v>
      </c>
      <c r="J316" s="195">
        <f t="shared" si="70"/>
        <v>216300</v>
      </c>
      <c r="K316" s="195">
        <f t="shared" si="70"/>
        <v>222789</v>
      </c>
      <c r="L316" s="195">
        <f t="shared" si="70"/>
        <v>229472.67</v>
      </c>
      <c r="M316" s="195">
        <f t="shared" si="70"/>
        <v>236356.85009999998</v>
      </c>
      <c r="N316" s="195">
        <f t="shared" ref="N316" si="73">(N162*$F162)*$F$28^(N$6-$I$6)</f>
        <v>243447.55560299996</v>
      </c>
      <c r="O316" s="196"/>
    </row>
    <row r="317" spans="2:15" s="197" customFormat="1" hidden="1" outlineLevel="2" x14ac:dyDescent="0.2">
      <c r="B317" s="190"/>
      <c r="C317" s="190"/>
      <c r="D317" s="191" t="str">
        <f>$D$163</f>
        <v>Grade Level Teacher</v>
      </c>
      <c r="E317" s="192"/>
      <c r="F317" s="193"/>
      <c r="G317" s="194"/>
      <c r="H317" s="195">
        <f>H163*$F163</f>
        <v>0</v>
      </c>
      <c r="I317" s="195">
        <f t="shared" si="59"/>
        <v>0</v>
      </c>
      <c r="J317" s="195">
        <f t="shared" si="70"/>
        <v>0</v>
      </c>
      <c r="K317" s="195">
        <f t="shared" si="70"/>
        <v>0</v>
      </c>
      <c r="L317" s="195">
        <f t="shared" si="70"/>
        <v>0</v>
      </c>
      <c r="M317" s="195">
        <f t="shared" si="70"/>
        <v>0</v>
      </c>
      <c r="N317" s="195">
        <f t="shared" ref="N317" si="74">(N163*$F163)*$F$28^(N$6-$I$6)</f>
        <v>0</v>
      </c>
      <c r="O317" s="196"/>
    </row>
    <row r="318" spans="2:15" s="197" customFormat="1" hidden="1" outlineLevel="2" x14ac:dyDescent="0.2">
      <c r="B318" s="190"/>
      <c r="C318" s="190"/>
      <c r="D318" s="191" t="str">
        <f>$D$164</f>
        <v>Grade Level Teacher</v>
      </c>
      <c r="E318" s="192"/>
      <c r="F318" s="193"/>
      <c r="G318" s="194"/>
      <c r="H318" s="195">
        <f>H164*$F164</f>
        <v>0</v>
      </c>
      <c r="I318" s="195">
        <f t="shared" si="59"/>
        <v>0</v>
      </c>
      <c r="J318" s="195">
        <f t="shared" si="70"/>
        <v>0</v>
      </c>
      <c r="K318" s="195">
        <f t="shared" si="70"/>
        <v>0</v>
      </c>
      <c r="L318" s="195">
        <f t="shared" si="70"/>
        <v>0</v>
      </c>
      <c r="M318" s="195">
        <f t="shared" si="70"/>
        <v>0</v>
      </c>
      <c r="N318" s="195">
        <f t="shared" ref="N318" si="75">(N164*$F164)*$F$28^(N$6-$I$6)</f>
        <v>0</v>
      </c>
      <c r="O318" s="196"/>
    </row>
    <row r="319" spans="2:15" s="197" customFormat="1" hidden="1" outlineLevel="2" x14ac:dyDescent="0.2">
      <c r="B319" s="190"/>
      <c r="C319" s="190"/>
      <c r="D319" s="191"/>
      <c r="E319" s="192"/>
      <c r="F319" s="193"/>
      <c r="G319" s="194"/>
      <c r="H319" s="195"/>
      <c r="I319" s="195"/>
      <c r="J319" s="195"/>
      <c r="K319" s="195"/>
      <c r="L319" s="195"/>
      <c r="M319" s="195"/>
      <c r="N319" s="195"/>
      <c r="O319" s="196"/>
    </row>
    <row r="320" spans="2:15" s="197" customFormat="1" hidden="1" outlineLevel="2" x14ac:dyDescent="0.2">
      <c r="B320" s="190"/>
      <c r="C320" s="190"/>
      <c r="D320" s="191" t="str">
        <f>$D$166</f>
        <v>Grade Level Assistant</v>
      </c>
      <c r="E320" s="192"/>
      <c r="F320" s="193"/>
      <c r="G320" s="194"/>
      <c r="H320" s="195">
        <f>H166*$F166</f>
        <v>0</v>
      </c>
      <c r="I320" s="195">
        <f t="shared" si="59"/>
        <v>0</v>
      </c>
      <c r="J320" s="195">
        <f t="shared" ref="J320:M324" si="76">(J166*$F166)*$F$28^(J$6-$I$6)</f>
        <v>0</v>
      </c>
      <c r="K320" s="195">
        <f t="shared" si="76"/>
        <v>0</v>
      </c>
      <c r="L320" s="195">
        <f t="shared" si="76"/>
        <v>0</v>
      </c>
      <c r="M320" s="195">
        <f t="shared" si="76"/>
        <v>0</v>
      </c>
      <c r="N320" s="195">
        <f t="shared" ref="N320" si="77">(N166*$F166)*$F$28^(N$6-$I$6)</f>
        <v>0</v>
      </c>
      <c r="O320" s="196"/>
    </row>
    <row r="321" spans="2:15" s="197" customFormat="1" hidden="1" outlineLevel="2" x14ac:dyDescent="0.2">
      <c r="B321" s="190"/>
      <c r="C321" s="190"/>
      <c r="D321" s="191" t="str">
        <f>$D$167</f>
        <v>Grade Level Assistant</v>
      </c>
      <c r="E321" s="192"/>
      <c r="F321" s="193"/>
      <c r="G321" s="194"/>
      <c r="H321" s="195">
        <f>H167*$F167</f>
        <v>0</v>
      </c>
      <c r="I321" s="195">
        <f t="shared" si="59"/>
        <v>0</v>
      </c>
      <c r="J321" s="195">
        <f t="shared" si="76"/>
        <v>0</v>
      </c>
      <c r="K321" s="195">
        <f t="shared" si="76"/>
        <v>0</v>
      </c>
      <c r="L321" s="195">
        <f t="shared" si="76"/>
        <v>0</v>
      </c>
      <c r="M321" s="195">
        <f t="shared" si="76"/>
        <v>0</v>
      </c>
      <c r="N321" s="195">
        <f t="shared" ref="N321" si="78">(N167*$F167)*$F$28^(N$6-$I$6)</f>
        <v>0</v>
      </c>
      <c r="O321" s="196"/>
    </row>
    <row r="322" spans="2:15" s="197" customFormat="1" hidden="1" outlineLevel="2" x14ac:dyDescent="0.2">
      <c r="B322" s="190"/>
      <c r="C322" s="190"/>
      <c r="D322" s="191" t="str">
        <f>$D$168</f>
        <v>Grade Level Assistant</v>
      </c>
      <c r="E322" s="192"/>
      <c r="F322" s="193"/>
      <c r="G322" s="194"/>
      <c r="H322" s="195">
        <f>H168*$F168</f>
        <v>0</v>
      </c>
      <c r="I322" s="195">
        <f t="shared" si="59"/>
        <v>0</v>
      </c>
      <c r="J322" s="195">
        <f t="shared" si="76"/>
        <v>0</v>
      </c>
      <c r="K322" s="195">
        <f t="shared" si="76"/>
        <v>0</v>
      </c>
      <c r="L322" s="195">
        <f t="shared" si="76"/>
        <v>0</v>
      </c>
      <c r="M322" s="195">
        <f t="shared" si="76"/>
        <v>0</v>
      </c>
      <c r="N322" s="195">
        <f t="shared" ref="N322" si="79">(N168*$F168)*$F$28^(N$6-$I$6)</f>
        <v>0</v>
      </c>
      <c r="O322" s="196"/>
    </row>
    <row r="323" spans="2:15" s="197" customFormat="1" hidden="1" outlineLevel="2" x14ac:dyDescent="0.2">
      <c r="B323" s="190"/>
      <c r="C323" s="190"/>
      <c r="D323" s="191" t="str">
        <f>$D$169</f>
        <v>Grade Level Assistant</v>
      </c>
      <c r="E323" s="192"/>
      <c r="F323" s="193"/>
      <c r="G323" s="194"/>
      <c r="H323" s="195">
        <f>H169*$F169</f>
        <v>0</v>
      </c>
      <c r="I323" s="195">
        <f t="shared" si="59"/>
        <v>0</v>
      </c>
      <c r="J323" s="195">
        <f t="shared" si="76"/>
        <v>0</v>
      </c>
      <c r="K323" s="195">
        <f t="shared" si="76"/>
        <v>0</v>
      </c>
      <c r="L323" s="195">
        <f t="shared" si="76"/>
        <v>0</v>
      </c>
      <c r="M323" s="195">
        <f t="shared" si="76"/>
        <v>0</v>
      </c>
      <c r="N323" s="195">
        <f t="shared" ref="N323" si="80">(N169*$F169)*$F$28^(N$6-$I$6)</f>
        <v>0</v>
      </c>
      <c r="O323" s="196"/>
    </row>
    <row r="324" spans="2:15" s="198" customFormat="1" hidden="1" outlineLevel="2" x14ac:dyDescent="0.2">
      <c r="B324" s="190"/>
      <c r="C324" s="190"/>
      <c r="D324" s="191" t="str">
        <f>$D$170</f>
        <v>Grade Level Assistant</v>
      </c>
      <c r="E324" s="192"/>
      <c r="F324" s="193"/>
      <c r="G324" s="194"/>
      <c r="H324" s="195">
        <f>H170*$F170</f>
        <v>0</v>
      </c>
      <c r="I324" s="195">
        <f t="shared" si="59"/>
        <v>0</v>
      </c>
      <c r="J324" s="195">
        <f t="shared" si="76"/>
        <v>0</v>
      </c>
      <c r="K324" s="195">
        <f t="shared" si="76"/>
        <v>0</v>
      </c>
      <c r="L324" s="195">
        <f t="shared" si="76"/>
        <v>0</v>
      </c>
      <c r="M324" s="195">
        <f t="shared" si="76"/>
        <v>0</v>
      </c>
      <c r="N324" s="195">
        <f t="shared" ref="N324" si="81">(N170*$F170)*$F$28^(N$6-$I$6)</f>
        <v>0</v>
      </c>
      <c r="O324" s="196"/>
    </row>
    <row r="325" spans="2:15" s="198" customFormat="1" hidden="1" outlineLevel="2" x14ac:dyDescent="0.2">
      <c r="B325" s="190"/>
      <c r="C325" s="190"/>
      <c r="D325" s="191"/>
      <c r="E325" s="197"/>
      <c r="F325" s="193"/>
      <c r="G325" s="194"/>
      <c r="H325" s="195"/>
      <c r="I325" s="195"/>
      <c r="J325" s="195"/>
      <c r="K325" s="195"/>
      <c r="L325" s="195"/>
      <c r="M325" s="195"/>
      <c r="N325" s="195"/>
      <c r="O325" s="196"/>
    </row>
    <row r="326" spans="2:15" s="197" customFormat="1" hidden="1" outlineLevel="2" x14ac:dyDescent="0.2">
      <c r="B326" s="190"/>
      <c r="C326" s="190"/>
      <c r="D326" s="191" t="str">
        <f>$D$172</f>
        <v>Grade Level Teacher</v>
      </c>
      <c r="E326" s="192"/>
      <c r="F326" s="193"/>
      <c r="G326" s="194"/>
      <c r="H326" s="195">
        <f>H172*$F172</f>
        <v>0</v>
      </c>
      <c r="I326" s="195">
        <f t="shared" si="59"/>
        <v>42000</v>
      </c>
      <c r="J326" s="195">
        <f t="shared" ref="J326:M330" si="82">(J172*$F172)*$F$28^(J$6-$I$6)</f>
        <v>43260</v>
      </c>
      <c r="K326" s="195">
        <f t="shared" si="82"/>
        <v>44557.799999999996</v>
      </c>
      <c r="L326" s="195">
        <f t="shared" si="82"/>
        <v>45894.534</v>
      </c>
      <c r="M326" s="195">
        <f t="shared" si="82"/>
        <v>47271.370019999995</v>
      </c>
      <c r="N326" s="195">
        <f t="shared" ref="N326" si="83">(N172*$F172)*$F$28^(N$6-$I$6)</f>
        <v>48689.511120599993</v>
      </c>
      <c r="O326" s="196"/>
    </row>
    <row r="327" spans="2:15" s="197" customFormat="1" hidden="1" outlineLevel="2" x14ac:dyDescent="0.2">
      <c r="B327" s="190"/>
      <c r="C327" s="190"/>
      <c r="D327" s="191" t="str">
        <f>$D$173</f>
        <v>Grade Level Teacher</v>
      </c>
      <c r="E327" s="192"/>
      <c r="F327" s="193"/>
      <c r="G327" s="194"/>
      <c r="H327" s="195">
        <f>H173*$F173</f>
        <v>0</v>
      </c>
      <c r="I327" s="195">
        <f t="shared" si="59"/>
        <v>42000</v>
      </c>
      <c r="J327" s="195">
        <f t="shared" si="82"/>
        <v>43260</v>
      </c>
      <c r="K327" s="195">
        <f t="shared" si="82"/>
        <v>44557.799999999996</v>
      </c>
      <c r="L327" s="195">
        <f t="shared" si="82"/>
        <v>45894.534</v>
      </c>
      <c r="M327" s="195">
        <f t="shared" si="82"/>
        <v>47271.370019999995</v>
      </c>
      <c r="N327" s="195">
        <f t="shared" ref="N327" si="84">(N173*$F173)*$F$28^(N$6-$I$6)</f>
        <v>48689.511120599993</v>
      </c>
      <c r="O327" s="196"/>
    </row>
    <row r="328" spans="2:15" s="197" customFormat="1" hidden="1" outlineLevel="2" x14ac:dyDescent="0.2">
      <c r="B328" s="190"/>
      <c r="C328" s="190"/>
      <c r="D328" s="191" t="str">
        <f>$D$174</f>
        <v>Grade Level Teacher</v>
      </c>
      <c r="E328" s="192"/>
      <c r="F328" s="193"/>
      <c r="G328" s="194"/>
      <c r="H328" s="195">
        <f>H174*$F174</f>
        <v>0</v>
      </c>
      <c r="I328" s="195">
        <f t="shared" si="59"/>
        <v>42000</v>
      </c>
      <c r="J328" s="195">
        <f t="shared" si="82"/>
        <v>43260</v>
      </c>
      <c r="K328" s="195">
        <f t="shared" si="82"/>
        <v>44557.799999999996</v>
      </c>
      <c r="L328" s="195">
        <f t="shared" si="82"/>
        <v>45894.534</v>
      </c>
      <c r="M328" s="195">
        <f t="shared" si="82"/>
        <v>47271.370019999995</v>
      </c>
      <c r="N328" s="195">
        <f t="shared" ref="N328" si="85">(N174*$F174)*$F$28^(N$6-$I$6)</f>
        <v>48689.511120599993</v>
      </c>
      <c r="O328" s="196"/>
    </row>
    <row r="329" spans="2:15" s="197" customFormat="1" hidden="1" outlineLevel="2" x14ac:dyDescent="0.2">
      <c r="B329" s="190"/>
      <c r="C329" s="190"/>
      <c r="D329" s="191" t="str">
        <f>$D$175</f>
        <v>Grade Level Teacher</v>
      </c>
      <c r="E329" s="192"/>
      <c r="F329" s="193"/>
      <c r="G329" s="194"/>
      <c r="H329" s="195">
        <f>H175*$F175</f>
        <v>0</v>
      </c>
      <c r="I329" s="195">
        <f t="shared" si="59"/>
        <v>42000</v>
      </c>
      <c r="J329" s="195">
        <f t="shared" si="82"/>
        <v>43260</v>
      </c>
      <c r="K329" s="195">
        <f t="shared" si="82"/>
        <v>44557.799999999996</v>
      </c>
      <c r="L329" s="195">
        <f t="shared" si="82"/>
        <v>45894.534</v>
      </c>
      <c r="M329" s="195">
        <f t="shared" si="82"/>
        <v>47271.370019999995</v>
      </c>
      <c r="N329" s="195">
        <f t="shared" ref="N329" si="86">(N175*$F175)*$F$28^(N$6-$I$6)</f>
        <v>48689.511120599993</v>
      </c>
      <c r="O329" s="196"/>
    </row>
    <row r="330" spans="2:15" s="197" customFormat="1" hidden="1" outlineLevel="2" x14ac:dyDescent="0.2">
      <c r="B330" s="190"/>
      <c r="C330" s="190"/>
      <c r="D330" s="191" t="str">
        <f>$D$176</f>
        <v>Grade Level Teacher</v>
      </c>
      <c r="E330" s="192"/>
      <c r="F330" s="193"/>
      <c r="G330" s="194"/>
      <c r="H330" s="195">
        <f>H176*$F176</f>
        <v>0</v>
      </c>
      <c r="I330" s="195">
        <f t="shared" si="59"/>
        <v>42000</v>
      </c>
      <c r="J330" s="195">
        <f t="shared" si="82"/>
        <v>43260</v>
      </c>
      <c r="K330" s="195">
        <f t="shared" si="82"/>
        <v>44557.799999999996</v>
      </c>
      <c r="L330" s="195">
        <f t="shared" si="82"/>
        <v>45894.534</v>
      </c>
      <c r="M330" s="195">
        <f t="shared" si="82"/>
        <v>47271.370019999995</v>
      </c>
      <c r="N330" s="195">
        <f t="shared" ref="N330" si="87">(N176*$F176)*$F$28^(N$6-$I$6)</f>
        <v>48689.511120599993</v>
      </c>
      <c r="O330" s="196"/>
    </row>
    <row r="331" spans="2:15" s="197" customFormat="1" hidden="1" outlineLevel="2" x14ac:dyDescent="0.2">
      <c r="B331" s="190"/>
      <c r="C331" s="190"/>
      <c r="D331" s="191"/>
      <c r="E331" s="192"/>
      <c r="F331" s="193"/>
      <c r="G331" s="194"/>
      <c r="H331" s="195"/>
      <c r="I331" s="195"/>
      <c r="J331" s="195"/>
      <c r="K331" s="195"/>
      <c r="L331" s="195"/>
      <c r="M331" s="195"/>
      <c r="N331" s="195"/>
      <c r="O331" s="196"/>
    </row>
    <row r="332" spans="2:15" s="197" customFormat="1" hidden="1" outlineLevel="2" x14ac:dyDescent="0.2">
      <c r="B332" s="190"/>
      <c r="C332" s="190"/>
      <c r="D332" s="191" t="str">
        <f>$D$178</f>
        <v>Grade Level Assistant</v>
      </c>
      <c r="E332" s="192"/>
      <c r="F332" s="193"/>
      <c r="G332" s="194"/>
      <c r="H332" s="195">
        <f>H178*$F178</f>
        <v>0</v>
      </c>
      <c r="I332" s="195">
        <f t="shared" si="59"/>
        <v>0</v>
      </c>
      <c r="J332" s="195">
        <f t="shared" ref="J332:M336" si="88">(J178*$F178)*$F$28^(J$6-$I$6)</f>
        <v>0</v>
      </c>
      <c r="K332" s="195">
        <f t="shared" si="88"/>
        <v>0</v>
      </c>
      <c r="L332" s="195">
        <f t="shared" si="88"/>
        <v>0</v>
      </c>
      <c r="M332" s="195">
        <f t="shared" si="88"/>
        <v>0</v>
      </c>
      <c r="N332" s="195">
        <f t="shared" ref="N332" si="89">(N178*$F178)*$F$28^(N$6-$I$6)</f>
        <v>0</v>
      </c>
      <c r="O332" s="196"/>
    </row>
    <row r="333" spans="2:15" s="197" customFormat="1" hidden="1" outlineLevel="2" x14ac:dyDescent="0.2">
      <c r="B333" s="190"/>
      <c r="C333" s="190"/>
      <c r="D333" s="191" t="str">
        <f>$D$179</f>
        <v>Grade Level Assistant</v>
      </c>
      <c r="E333" s="192"/>
      <c r="F333" s="193"/>
      <c r="G333" s="194"/>
      <c r="H333" s="195">
        <f>H179*$F179</f>
        <v>0</v>
      </c>
      <c r="I333" s="195">
        <f t="shared" si="59"/>
        <v>0</v>
      </c>
      <c r="J333" s="195">
        <f t="shared" si="88"/>
        <v>0</v>
      </c>
      <c r="K333" s="195">
        <f t="shared" si="88"/>
        <v>0</v>
      </c>
      <c r="L333" s="195">
        <f t="shared" si="88"/>
        <v>0</v>
      </c>
      <c r="M333" s="195">
        <f t="shared" si="88"/>
        <v>0</v>
      </c>
      <c r="N333" s="195">
        <f t="shared" ref="N333" si="90">(N179*$F179)*$F$28^(N$6-$I$6)</f>
        <v>0</v>
      </c>
      <c r="O333" s="196"/>
    </row>
    <row r="334" spans="2:15" s="197" customFormat="1" hidden="1" outlineLevel="2" x14ac:dyDescent="0.2">
      <c r="B334" s="190"/>
      <c r="C334" s="190"/>
      <c r="D334" s="191" t="str">
        <f>$D$180</f>
        <v>Grade Level Assistant</v>
      </c>
      <c r="E334" s="192"/>
      <c r="F334" s="193"/>
      <c r="G334" s="194"/>
      <c r="H334" s="195">
        <f>H180*$F180</f>
        <v>0</v>
      </c>
      <c r="I334" s="195">
        <f t="shared" si="59"/>
        <v>0</v>
      </c>
      <c r="J334" s="195">
        <f t="shared" si="88"/>
        <v>0</v>
      </c>
      <c r="K334" s="195">
        <f t="shared" si="88"/>
        <v>0</v>
      </c>
      <c r="L334" s="195">
        <f t="shared" si="88"/>
        <v>0</v>
      </c>
      <c r="M334" s="195">
        <f t="shared" si="88"/>
        <v>0</v>
      </c>
      <c r="N334" s="195">
        <f t="shared" ref="N334" si="91">(N180*$F180)*$F$28^(N$6-$I$6)</f>
        <v>0</v>
      </c>
      <c r="O334" s="196"/>
    </row>
    <row r="335" spans="2:15" s="197" customFormat="1" hidden="1" outlineLevel="2" x14ac:dyDescent="0.2">
      <c r="B335" s="190"/>
      <c r="C335" s="190"/>
      <c r="D335" s="191" t="str">
        <f>$D$181</f>
        <v>Grade Level Assistant</v>
      </c>
      <c r="E335" s="192"/>
      <c r="F335" s="193"/>
      <c r="G335" s="194"/>
      <c r="H335" s="195">
        <f>H181*$F181</f>
        <v>0</v>
      </c>
      <c r="I335" s="195">
        <f t="shared" si="59"/>
        <v>0</v>
      </c>
      <c r="J335" s="195">
        <f t="shared" si="88"/>
        <v>0</v>
      </c>
      <c r="K335" s="195">
        <f t="shared" si="88"/>
        <v>0</v>
      </c>
      <c r="L335" s="195">
        <f t="shared" si="88"/>
        <v>0</v>
      </c>
      <c r="M335" s="195">
        <f t="shared" si="88"/>
        <v>0</v>
      </c>
      <c r="N335" s="195">
        <f t="shared" ref="N335" si="92">(N181*$F181)*$F$28^(N$6-$I$6)</f>
        <v>0</v>
      </c>
      <c r="O335" s="196"/>
    </row>
    <row r="336" spans="2:15" s="198" customFormat="1" hidden="1" outlineLevel="2" x14ac:dyDescent="0.2">
      <c r="B336" s="190"/>
      <c r="C336" s="190"/>
      <c r="D336" s="191" t="str">
        <f>$D$182</f>
        <v>Grade Level Assistant</v>
      </c>
      <c r="E336" s="192"/>
      <c r="F336" s="193"/>
      <c r="G336" s="194"/>
      <c r="H336" s="195">
        <f>H182*$F182</f>
        <v>0</v>
      </c>
      <c r="I336" s="195">
        <f t="shared" si="59"/>
        <v>0</v>
      </c>
      <c r="J336" s="195">
        <f t="shared" si="88"/>
        <v>0</v>
      </c>
      <c r="K336" s="195">
        <f t="shared" si="88"/>
        <v>0</v>
      </c>
      <c r="L336" s="195">
        <f t="shared" si="88"/>
        <v>0</v>
      </c>
      <c r="M336" s="195">
        <f t="shared" si="88"/>
        <v>0</v>
      </c>
      <c r="N336" s="195">
        <f t="shared" ref="N336" si="93">(N182*$F182)*$F$28^(N$6-$I$6)</f>
        <v>0</v>
      </c>
      <c r="O336" s="196"/>
    </row>
    <row r="337" spans="2:15" s="198" customFormat="1" hidden="1" outlineLevel="2" x14ac:dyDescent="0.2">
      <c r="B337" s="190"/>
      <c r="C337" s="190"/>
      <c r="D337" s="191"/>
      <c r="E337" s="197"/>
      <c r="F337" s="193"/>
      <c r="G337" s="194"/>
      <c r="H337" s="195"/>
      <c r="I337" s="195"/>
      <c r="J337" s="195"/>
      <c r="K337" s="195"/>
      <c r="L337" s="195"/>
      <c r="M337" s="195"/>
      <c r="N337" s="195"/>
      <c r="O337" s="196"/>
    </row>
    <row r="338" spans="2:15" s="197" customFormat="1" hidden="1" outlineLevel="2" x14ac:dyDescent="0.2">
      <c r="B338" s="190"/>
      <c r="C338" s="190"/>
      <c r="D338" s="191" t="str">
        <f>$D$184</f>
        <v>Grade Level Teacher</v>
      </c>
      <c r="E338" s="192"/>
      <c r="F338" s="193"/>
      <c r="G338" s="194"/>
      <c r="H338" s="195">
        <f>H184*$F184</f>
        <v>0</v>
      </c>
      <c r="I338" s="195">
        <f t="shared" si="59"/>
        <v>42000</v>
      </c>
      <c r="J338" s="195">
        <f t="shared" ref="J338:M342" si="94">(J184*$F184)*$F$28^(J$6-$I$6)</f>
        <v>43260</v>
      </c>
      <c r="K338" s="195">
        <f t="shared" si="94"/>
        <v>44557.799999999996</v>
      </c>
      <c r="L338" s="195">
        <f t="shared" si="94"/>
        <v>45894.534</v>
      </c>
      <c r="M338" s="195">
        <f t="shared" si="94"/>
        <v>47271.370019999995</v>
      </c>
      <c r="N338" s="195">
        <f t="shared" ref="N338" si="95">(N184*$F184)*$F$28^(N$6-$I$6)</f>
        <v>48689.511120599993</v>
      </c>
      <c r="O338" s="196"/>
    </row>
    <row r="339" spans="2:15" s="197" customFormat="1" hidden="1" outlineLevel="2" x14ac:dyDescent="0.2">
      <c r="B339" s="190"/>
      <c r="C339" s="190"/>
      <c r="D339" s="191" t="str">
        <f>$D$185</f>
        <v>Grade Level Teacher</v>
      </c>
      <c r="E339" s="192"/>
      <c r="F339" s="193"/>
      <c r="G339" s="194"/>
      <c r="H339" s="195">
        <f>H185*$F185</f>
        <v>0</v>
      </c>
      <c r="I339" s="195">
        <f t="shared" si="59"/>
        <v>42000</v>
      </c>
      <c r="J339" s="195">
        <f t="shared" si="94"/>
        <v>43260</v>
      </c>
      <c r="K339" s="195">
        <f t="shared" si="94"/>
        <v>44557.799999999996</v>
      </c>
      <c r="L339" s="195">
        <f t="shared" si="94"/>
        <v>45894.534</v>
      </c>
      <c r="M339" s="195">
        <f t="shared" si="94"/>
        <v>47271.370019999995</v>
      </c>
      <c r="N339" s="195">
        <f t="shared" ref="N339" si="96">(N185*$F185)*$F$28^(N$6-$I$6)</f>
        <v>48689.511120599993</v>
      </c>
      <c r="O339" s="196"/>
    </row>
    <row r="340" spans="2:15" s="197" customFormat="1" hidden="1" outlineLevel="2" x14ac:dyDescent="0.2">
      <c r="B340" s="190"/>
      <c r="C340" s="190"/>
      <c r="D340" s="191" t="str">
        <f>$D$186</f>
        <v>Grade Level Teacher</v>
      </c>
      <c r="E340" s="192"/>
      <c r="F340" s="193"/>
      <c r="G340" s="194"/>
      <c r="H340" s="195">
        <f>H186*$F186</f>
        <v>0</v>
      </c>
      <c r="I340" s="195">
        <f t="shared" si="59"/>
        <v>42000</v>
      </c>
      <c r="J340" s="195">
        <f t="shared" si="94"/>
        <v>43260</v>
      </c>
      <c r="K340" s="195">
        <f t="shared" si="94"/>
        <v>44557.799999999996</v>
      </c>
      <c r="L340" s="195">
        <f t="shared" si="94"/>
        <v>45894.534</v>
      </c>
      <c r="M340" s="195">
        <f t="shared" si="94"/>
        <v>47271.370019999995</v>
      </c>
      <c r="N340" s="195">
        <f t="shared" ref="N340" si="97">(N186*$F186)*$F$28^(N$6-$I$6)</f>
        <v>48689.511120599993</v>
      </c>
      <c r="O340" s="196"/>
    </row>
    <row r="341" spans="2:15" s="197" customFormat="1" hidden="1" outlineLevel="2" x14ac:dyDescent="0.2">
      <c r="B341" s="190"/>
      <c r="C341" s="190"/>
      <c r="D341" s="191" t="str">
        <f>$D$187</f>
        <v>Grade Level Teacher</v>
      </c>
      <c r="E341" s="192"/>
      <c r="F341" s="193"/>
      <c r="G341" s="194"/>
      <c r="H341" s="195">
        <f>H187*$F187</f>
        <v>0</v>
      </c>
      <c r="I341" s="195">
        <f t="shared" si="59"/>
        <v>42000</v>
      </c>
      <c r="J341" s="195">
        <f t="shared" si="94"/>
        <v>43260</v>
      </c>
      <c r="K341" s="195">
        <f t="shared" si="94"/>
        <v>44557.799999999996</v>
      </c>
      <c r="L341" s="195">
        <f t="shared" si="94"/>
        <v>45894.534</v>
      </c>
      <c r="M341" s="195">
        <f t="shared" si="94"/>
        <v>47271.370019999995</v>
      </c>
      <c r="N341" s="195">
        <f t="shared" ref="N341" si="98">(N187*$F187)*$F$28^(N$6-$I$6)</f>
        <v>48689.511120599993</v>
      </c>
      <c r="O341" s="196"/>
    </row>
    <row r="342" spans="2:15" s="197" customFormat="1" hidden="1" outlineLevel="2" x14ac:dyDescent="0.2">
      <c r="B342" s="190"/>
      <c r="C342" s="190"/>
      <c r="D342" s="191" t="str">
        <f>$D$188</f>
        <v>Grade Level Teacher</v>
      </c>
      <c r="E342" s="192"/>
      <c r="F342" s="193"/>
      <c r="G342" s="194"/>
      <c r="H342" s="195">
        <f>H188*$F188</f>
        <v>0</v>
      </c>
      <c r="I342" s="195">
        <f t="shared" si="59"/>
        <v>42000</v>
      </c>
      <c r="J342" s="195">
        <f t="shared" si="94"/>
        <v>43260</v>
      </c>
      <c r="K342" s="195">
        <f t="shared" si="94"/>
        <v>44557.799999999996</v>
      </c>
      <c r="L342" s="195">
        <f t="shared" si="94"/>
        <v>45894.534</v>
      </c>
      <c r="M342" s="195">
        <f t="shared" si="94"/>
        <v>47271.370019999995</v>
      </c>
      <c r="N342" s="195">
        <f t="shared" ref="N342" si="99">(N188*$F188)*$F$28^(N$6-$I$6)</f>
        <v>48689.511120599993</v>
      </c>
      <c r="O342" s="196"/>
    </row>
    <row r="343" spans="2:15" s="197" customFormat="1" hidden="1" outlineLevel="2" x14ac:dyDescent="0.2">
      <c r="B343" s="190"/>
      <c r="C343" s="190"/>
      <c r="D343" s="191"/>
      <c r="E343" s="192"/>
      <c r="F343" s="193"/>
      <c r="G343" s="194"/>
      <c r="H343" s="195"/>
      <c r="I343" s="195"/>
      <c r="J343" s="195"/>
      <c r="K343" s="195"/>
      <c r="L343" s="195"/>
      <c r="M343" s="195"/>
      <c r="N343" s="195"/>
      <c r="O343" s="196"/>
    </row>
    <row r="344" spans="2:15" s="197" customFormat="1" hidden="1" outlineLevel="2" x14ac:dyDescent="0.2">
      <c r="B344" s="190"/>
      <c r="C344" s="190"/>
      <c r="D344" s="191" t="str">
        <f>$D$190</f>
        <v>Grade Level Assistant</v>
      </c>
      <c r="E344" s="192"/>
      <c r="F344" s="193"/>
      <c r="G344" s="194"/>
      <c r="H344" s="195">
        <f>H190*$F190</f>
        <v>0</v>
      </c>
      <c r="I344" s="195">
        <f t="shared" si="59"/>
        <v>0</v>
      </c>
      <c r="J344" s="195">
        <f t="shared" ref="J344:M348" si="100">(J190*$F190)*$F$28^(J$6-$I$6)</f>
        <v>0</v>
      </c>
      <c r="K344" s="195">
        <f t="shared" si="100"/>
        <v>0</v>
      </c>
      <c r="L344" s="195">
        <f t="shared" si="100"/>
        <v>0</v>
      </c>
      <c r="M344" s="195">
        <f t="shared" si="100"/>
        <v>0</v>
      </c>
      <c r="N344" s="195">
        <f t="shared" ref="N344" si="101">(N190*$F190)*$F$28^(N$6-$I$6)</f>
        <v>0</v>
      </c>
      <c r="O344" s="196"/>
    </row>
    <row r="345" spans="2:15" s="197" customFormat="1" hidden="1" outlineLevel="2" x14ac:dyDescent="0.2">
      <c r="B345" s="190"/>
      <c r="C345" s="190"/>
      <c r="D345" s="191" t="str">
        <f>$D$191</f>
        <v>Grade Level Assistant</v>
      </c>
      <c r="E345" s="192"/>
      <c r="F345" s="193"/>
      <c r="G345" s="194"/>
      <c r="H345" s="195">
        <f>H191*$F191</f>
        <v>0</v>
      </c>
      <c r="I345" s="195">
        <f t="shared" si="59"/>
        <v>0</v>
      </c>
      <c r="J345" s="195">
        <f t="shared" si="100"/>
        <v>0</v>
      </c>
      <c r="K345" s="195">
        <f t="shared" si="100"/>
        <v>0</v>
      </c>
      <c r="L345" s="195">
        <f t="shared" si="100"/>
        <v>0</v>
      </c>
      <c r="M345" s="195">
        <f t="shared" si="100"/>
        <v>0</v>
      </c>
      <c r="N345" s="195">
        <f t="shared" ref="N345" si="102">(N191*$F191)*$F$28^(N$6-$I$6)</f>
        <v>0</v>
      </c>
      <c r="O345" s="196"/>
    </row>
    <row r="346" spans="2:15" s="197" customFormat="1" hidden="1" outlineLevel="2" x14ac:dyDescent="0.2">
      <c r="B346" s="190"/>
      <c r="C346" s="190"/>
      <c r="D346" s="191" t="str">
        <f>$D$192</f>
        <v>Grade Level Assistant</v>
      </c>
      <c r="E346" s="192"/>
      <c r="F346" s="193"/>
      <c r="G346" s="194"/>
      <c r="H346" s="195">
        <f>H192*$F192</f>
        <v>0</v>
      </c>
      <c r="I346" s="195">
        <f t="shared" si="59"/>
        <v>0</v>
      </c>
      <c r="J346" s="195">
        <f t="shared" si="100"/>
        <v>0</v>
      </c>
      <c r="K346" s="195">
        <f t="shared" si="100"/>
        <v>0</v>
      </c>
      <c r="L346" s="195">
        <f t="shared" si="100"/>
        <v>0</v>
      </c>
      <c r="M346" s="195">
        <f t="shared" si="100"/>
        <v>0</v>
      </c>
      <c r="N346" s="195">
        <f t="shared" ref="N346" si="103">(N192*$F192)*$F$28^(N$6-$I$6)</f>
        <v>0</v>
      </c>
      <c r="O346" s="196"/>
    </row>
    <row r="347" spans="2:15" s="197" customFormat="1" hidden="1" outlineLevel="2" x14ac:dyDescent="0.2">
      <c r="B347" s="190"/>
      <c r="C347" s="190"/>
      <c r="D347" s="191" t="str">
        <f>$D$193</f>
        <v>Grade Level Assistant</v>
      </c>
      <c r="E347" s="192"/>
      <c r="F347" s="193"/>
      <c r="G347" s="194"/>
      <c r="H347" s="195">
        <f>H193*$F193</f>
        <v>0</v>
      </c>
      <c r="I347" s="195">
        <f t="shared" si="59"/>
        <v>0</v>
      </c>
      <c r="J347" s="195">
        <f t="shared" si="100"/>
        <v>0</v>
      </c>
      <c r="K347" s="195">
        <f t="shared" si="100"/>
        <v>0</v>
      </c>
      <c r="L347" s="195">
        <f t="shared" si="100"/>
        <v>0</v>
      </c>
      <c r="M347" s="195">
        <f t="shared" si="100"/>
        <v>0</v>
      </c>
      <c r="N347" s="195">
        <f t="shared" ref="N347" si="104">(N193*$F193)*$F$28^(N$6-$I$6)</f>
        <v>0</v>
      </c>
      <c r="O347" s="196"/>
    </row>
    <row r="348" spans="2:15" s="198" customFormat="1" hidden="1" outlineLevel="2" x14ac:dyDescent="0.2">
      <c r="B348" s="190"/>
      <c r="C348" s="190"/>
      <c r="D348" s="191" t="str">
        <f>$D$194</f>
        <v>Grade Level Assistant</v>
      </c>
      <c r="E348" s="192"/>
      <c r="F348" s="193"/>
      <c r="G348" s="194"/>
      <c r="H348" s="195">
        <f>H194*$F194</f>
        <v>0</v>
      </c>
      <c r="I348" s="195">
        <f t="shared" si="59"/>
        <v>0</v>
      </c>
      <c r="J348" s="195">
        <f t="shared" si="100"/>
        <v>0</v>
      </c>
      <c r="K348" s="195">
        <f t="shared" si="100"/>
        <v>0</v>
      </c>
      <c r="L348" s="195">
        <f t="shared" si="100"/>
        <v>0</v>
      </c>
      <c r="M348" s="195">
        <f t="shared" si="100"/>
        <v>0</v>
      </c>
      <c r="N348" s="195">
        <f t="shared" ref="N348" si="105">(N194*$F194)*$F$28^(N$6-$I$6)</f>
        <v>0</v>
      </c>
      <c r="O348" s="196"/>
    </row>
    <row r="349" spans="2:15" s="198" customFormat="1" hidden="1" outlineLevel="2" x14ac:dyDescent="0.2">
      <c r="B349" s="190"/>
      <c r="C349" s="190"/>
      <c r="D349" s="191"/>
      <c r="E349" s="197"/>
      <c r="F349" s="193"/>
      <c r="G349" s="194"/>
      <c r="H349" s="195"/>
      <c r="I349" s="195"/>
      <c r="J349" s="195"/>
      <c r="K349" s="195"/>
      <c r="L349" s="195"/>
      <c r="M349" s="195"/>
      <c r="N349" s="195"/>
      <c r="O349" s="196"/>
    </row>
    <row r="350" spans="2:15" s="197" customFormat="1" hidden="1" outlineLevel="2" x14ac:dyDescent="0.2">
      <c r="B350" s="190"/>
      <c r="C350" s="190"/>
      <c r="D350" s="191" t="str">
        <f>$D$196</f>
        <v>Grade Level Teacher</v>
      </c>
      <c r="E350" s="192"/>
      <c r="F350" s="193"/>
      <c r="G350" s="194"/>
      <c r="H350" s="195">
        <f t="shared" ref="H350:H355" si="106">H196*$F196</f>
        <v>0</v>
      </c>
      <c r="I350" s="195">
        <f t="shared" si="59"/>
        <v>42000</v>
      </c>
      <c r="J350" s="195">
        <f t="shared" ref="J350:M355" si="107">(J196*$F196)*$F$28^(J$6-$I$6)</f>
        <v>43260</v>
      </c>
      <c r="K350" s="195">
        <f t="shared" si="107"/>
        <v>44557.799999999996</v>
      </c>
      <c r="L350" s="195">
        <f t="shared" si="107"/>
        <v>45894.534</v>
      </c>
      <c r="M350" s="195">
        <f t="shared" si="107"/>
        <v>47271.370019999995</v>
      </c>
      <c r="N350" s="195">
        <f t="shared" ref="N350" si="108">(N196*$F196)*$F$28^(N$6-$I$6)</f>
        <v>48689.511120599993</v>
      </c>
      <c r="O350" s="196"/>
    </row>
    <row r="351" spans="2:15" s="197" customFormat="1" hidden="1" outlineLevel="2" x14ac:dyDescent="0.2">
      <c r="B351" s="190"/>
      <c r="C351" s="190"/>
      <c r="D351" s="191" t="str">
        <f>$D$197</f>
        <v>Grade Level Teacher</v>
      </c>
      <c r="E351" s="192"/>
      <c r="F351" s="193"/>
      <c r="G351" s="194"/>
      <c r="H351" s="195">
        <f t="shared" si="106"/>
        <v>0</v>
      </c>
      <c r="I351" s="195">
        <f t="shared" si="59"/>
        <v>42000</v>
      </c>
      <c r="J351" s="195">
        <f t="shared" si="107"/>
        <v>43260</v>
      </c>
      <c r="K351" s="195">
        <f t="shared" si="107"/>
        <v>44557.799999999996</v>
      </c>
      <c r="L351" s="195">
        <f t="shared" si="107"/>
        <v>45894.534</v>
      </c>
      <c r="M351" s="195">
        <f t="shared" si="107"/>
        <v>47271.370019999995</v>
      </c>
      <c r="N351" s="195">
        <f t="shared" ref="N351" si="109">(N197*$F197)*$F$28^(N$6-$I$6)</f>
        <v>48689.511120599993</v>
      </c>
      <c r="O351" s="196"/>
    </row>
    <row r="352" spans="2:15" s="197" customFormat="1" hidden="1" outlineLevel="2" x14ac:dyDescent="0.2">
      <c r="B352" s="190"/>
      <c r="C352" s="190"/>
      <c r="D352" s="191" t="str">
        <f>$D$198</f>
        <v>Grade Level Teacher</v>
      </c>
      <c r="E352" s="192"/>
      <c r="F352" s="193"/>
      <c r="G352" s="194"/>
      <c r="H352" s="195">
        <f t="shared" si="106"/>
        <v>0</v>
      </c>
      <c r="I352" s="195">
        <f t="shared" si="59"/>
        <v>42000</v>
      </c>
      <c r="J352" s="195">
        <f t="shared" si="107"/>
        <v>43260</v>
      </c>
      <c r="K352" s="195">
        <f t="shared" si="107"/>
        <v>44557.799999999996</v>
      </c>
      <c r="L352" s="195">
        <f t="shared" si="107"/>
        <v>45894.534</v>
      </c>
      <c r="M352" s="195">
        <f t="shared" si="107"/>
        <v>47271.370019999995</v>
      </c>
      <c r="N352" s="195">
        <f t="shared" ref="N352" si="110">(N198*$F198)*$F$28^(N$6-$I$6)</f>
        <v>48689.511120599993</v>
      </c>
      <c r="O352" s="196"/>
    </row>
    <row r="353" spans="2:15" s="197" customFormat="1" hidden="1" outlineLevel="2" x14ac:dyDescent="0.2">
      <c r="B353" s="190"/>
      <c r="C353" s="190"/>
      <c r="D353" s="191" t="str">
        <f>$D$199</f>
        <v>Grade Level Teacher</v>
      </c>
      <c r="E353" s="192"/>
      <c r="F353" s="193"/>
      <c r="G353" s="194"/>
      <c r="H353" s="195">
        <f t="shared" si="106"/>
        <v>0</v>
      </c>
      <c r="I353" s="195">
        <f t="shared" si="59"/>
        <v>42000</v>
      </c>
      <c r="J353" s="195">
        <f t="shared" si="107"/>
        <v>43260</v>
      </c>
      <c r="K353" s="195">
        <f t="shared" si="107"/>
        <v>44557.799999999996</v>
      </c>
      <c r="L353" s="195">
        <f t="shared" si="107"/>
        <v>45894.534</v>
      </c>
      <c r="M353" s="195">
        <f t="shared" si="107"/>
        <v>47271.370019999995</v>
      </c>
      <c r="N353" s="195">
        <f t="shared" ref="N353" si="111">(N199*$F199)*$F$28^(N$6-$I$6)</f>
        <v>48689.511120599993</v>
      </c>
      <c r="O353" s="196"/>
    </row>
    <row r="354" spans="2:15" s="197" customFormat="1" hidden="1" outlineLevel="2" x14ac:dyDescent="0.2">
      <c r="B354" s="190"/>
      <c r="C354" s="190"/>
      <c r="D354" s="191" t="str">
        <f>$D$200</f>
        <v>Grade Level Teacher</v>
      </c>
      <c r="E354" s="192"/>
      <c r="F354" s="193"/>
      <c r="G354" s="194"/>
      <c r="H354" s="195">
        <f t="shared" si="106"/>
        <v>0</v>
      </c>
      <c r="I354" s="195">
        <f t="shared" si="59"/>
        <v>42000</v>
      </c>
      <c r="J354" s="195">
        <f t="shared" si="107"/>
        <v>43260</v>
      </c>
      <c r="K354" s="195">
        <f t="shared" si="107"/>
        <v>44557.799999999996</v>
      </c>
      <c r="L354" s="195">
        <f t="shared" si="107"/>
        <v>45894.534</v>
      </c>
      <c r="M354" s="195">
        <f t="shared" si="107"/>
        <v>47271.370019999995</v>
      </c>
      <c r="N354" s="195">
        <f t="shared" ref="N354" si="112">(N200*$F200)*$F$28^(N$6-$I$6)</f>
        <v>48689.511120599993</v>
      </c>
      <c r="O354" s="196"/>
    </row>
    <row r="355" spans="2:15" s="197" customFormat="1" hidden="1" outlineLevel="2" x14ac:dyDescent="0.2">
      <c r="B355" s="190"/>
      <c r="C355" s="190"/>
      <c r="D355" s="191" t="str">
        <f>$D$201</f>
        <v>Grade Level Teacher</v>
      </c>
      <c r="E355" s="192"/>
      <c r="F355" s="193"/>
      <c r="G355" s="194"/>
      <c r="H355" s="195">
        <f t="shared" si="106"/>
        <v>0</v>
      </c>
      <c r="I355" s="195">
        <f t="shared" ref="I355:I397" si="113">(I201*$F201)</f>
        <v>0</v>
      </c>
      <c r="J355" s="195">
        <f t="shared" si="107"/>
        <v>0</v>
      </c>
      <c r="K355" s="195">
        <f t="shared" si="107"/>
        <v>0</v>
      </c>
      <c r="L355" s="195">
        <f t="shared" si="107"/>
        <v>0</v>
      </c>
      <c r="M355" s="195">
        <f t="shared" si="107"/>
        <v>47271.370019999995</v>
      </c>
      <c r="N355" s="195">
        <f t="shared" ref="N355" si="114">(N201*$F201)*$F$28^(N$6-$I$6)</f>
        <v>48689.511120599993</v>
      </c>
      <c r="O355" s="196"/>
    </row>
    <row r="356" spans="2:15" s="198" customFormat="1" hidden="1" outlineLevel="2" x14ac:dyDescent="0.2">
      <c r="B356" s="190"/>
      <c r="C356" s="190"/>
      <c r="D356" s="191"/>
      <c r="E356" s="197"/>
      <c r="F356" s="193"/>
      <c r="G356" s="194"/>
      <c r="H356" s="195"/>
      <c r="I356" s="195"/>
      <c r="J356" s="195"/>
      <c r="K356" s="195"/>
      <c r="L356" s="195"/>
      <c r="M356" s="195"/>
      <c r="N356" s="195"/>
      <c r="O356" s="196"/>
    </row>
    <row r="357" spans="2:15" s="197" customFormat="1" hidden="1" outlineLevel="2" x14ac:dyDescent="0.2">
      <c r="B357" s="190"/>
      <c r="C357" s="190"/>
      <c r="D357" s="191" t="str">
        <f>$D$203</f>
        <v>Grade Level Teacher</v>
      </c>
      <c r="E357" s="192"/>
      <c r="F357" s="193"/>
      <c r="G357" s="194"/>
      <c r="H357" s="195">
        <f>H203*$F203</f>
        <v>0</v>
      </c>
      <c r="I357" s="195">
        <f t="shared" si="113"/>
        <v>168000</v>
      </c>
      <c r="J357" s="195">
        <f t="shared" ref="J357:M361" si="115">(J203*$F203)*$F$28^(J$6-$I$6)</f>
        <v>173040</v>
      </c>
      <c r="K357" s="195">
        <f t="shared" si="115"/>
        <v>178231.19999999998</v>
      </c>
      <c r="L357" s="195">
        <f t="shared" si="115"/>
        <v>183578.136</v>
      </c>
      <c r="M357" s="195">
        <f t="shared" si="115"/>
        <v>189085.48007999998</v>
      </c>
      <c r="N357" s="195">
        <f t="shared" ref="N357" si="116">(N203*$F203)*$F$28^(N$6-$I$6)</f>
        <v>194758.04448239997</v>
      </c>
      <c r="O357" s="196"/>
    </row>
    <row r="358" spans="2:15" s="197" customFormat="1" hidden="1" outlineLevel="2" x14ac:dyDescent="0.2">
      <c r="B358" s="190"/>
      <c r="C358" s="190"/>
      <c r="D358" s="191" t="str">
        <f>$D$204</f>
        <v>Grade Level Teacher</v>
      </c>
      <c r="E358" s="192"/>
      <c r="F358" s="193"/>
      <c r="G358" s="194"/>
      <c r="H358" s="195">
        <f>H204*$F204</f>
        <v>0</v>
      </c>
      <c r="I358" s="195">
        <f t="shared" si="113"/>
        <v>0</v>
      </c>
      <c r="J358" s="195">
        <f t="shared" si="115"/>
        <v>86520</v>
      </c>
      <c r="K358" s="195">
        <f t="shared" si="115"/>
        <v>89115.599999999991</v>
      </c>
      <c r="L358" s="195">
        <f t="shared" si="115"/>
        <v>91789.067999999999</v>
      </c>
      <c r="M358" s="195">
        <f t="shared" si="115"/>
        <v>94542.74003999999</v>
      </c>
      <c r="N358" s="195">
        <f t="shared" ref="N358" si="117">(N204*$F204)*$F$28^(N$6-$I$6)</f>
        <v>97379.022241199986</v>
      </c>
      <c r="O358" s="196"/>
    </row>
    <row r="359" spans="2:15" s="197" customFormat="1" hidden="1" outlineLevel="2" x14ac:dyDescent="0.2">
      <c r="B359" s="190"/>
      <c r="C359" s="190"/>
      <c r="D359" s="191" t="str">
        <f>$D$205</f>
        <v>Grade Level Teacher</v>
      </c>
      <c r="E359" s="192"/>
      <c r="F359" s="193"/>
      <c r="G359" s="194"/>
      <c r="H359" s="195">
        <f>H205*$F205</f>
        <v>0</v>
      </c>
      <c r="I359" s="195">
        <f t="shared" si="113"/>
        <v>0</v>
      </c>
      <c r="J359" s="195">
        <f t="shared" si="115"/>
        <v>0</v>
      </c>
      <c r="K359" s="195">
        <f t="shared" si="115"/>
        <v>44557.799999999996</v>
      </c>
      <c r="L359" s="195">
        <f t="shared" si="115"/>
        <v>45894.534</v>
      </c>
      <c r="M359" s="195">
        <f t="shared" si="115"/>
        <v>47271.370019999995</v>
      </c>
      <c r="N359" s="195">
        <f t="shared" ref="N359" si="118">(N205*$F205)*$F$28^(N$6-$I$6)</f>
        <v>48689.511120599993</v>
      </c>
      <c r="O359" s="196"/>
    </row>
    <row r="360" spans="2:15" s="197" customFormat="1" hidden="1" outlineLevel="2" x14ac:dyDescent="0.2">
      <c r="B360" s="190"/>
      <c r="C360" s="190"/>
      <c r="D360" s="191" t="str">
        <f>$D$206</f>
        <v>Grade Level Teacher</v>
      </c>
      <c r="E360" s="192"/>
      <c r="F360" s="193"/>
      <c r="G360" s="194"/>
      <c r="H360" s="195">
        <f>H206*$F206</f>
        <v>0</v>
      </c>
      <c r="I360" s="195">
        <f t="shared" si="113"/>
        <v>35910</v>
      </c>
      <c r="J360" s="195">
        <f t="shared" si="115"/>
        <v>36987.300000000003</v>
      </c>
      <c r="K360" s="195">
        <f t="shared" si="115"/>
        <v>38096.919000000002</v>
      </c>
      <c r="L360" s="195">
        <f t="shared" si="115"/>
        <v>39239.826569999997</v>
      </c>
      <c r="M360" s="195">
        <f t="shared" si="115"/>
        <v>40417.021367099995</v>
      </c>
      <c r="N360" s="195">
        <f t="shared" ref="N360" si="119">(N206*$F206)*$F$28^(N$6-$I$6)</f>
        <v>41629.532008112998</v>
      </c>
      <c r="O360" s="196"/>
    </row>
    <row r="361" spans="2:15" s="197" customFormat="1" hidden="1" outlineLevel="2" x14ac:dyDescent="0.2">
      <c r="B361" s="190"/>
      <c r="C361" s="190"/>
      <c r="D361" s="191" t="str">
        <f>$D$207</f>
        <v>Grade Level Teacher</v>
      </c>
      <c r="E361" s="192"/>
      <c r="F361" s="193"/>
      <c r="G361" s="194"/>
      <c r="H361" s="195">
        <f>H207*$F207</f>
        <v>0</v>
      </c>
      <c r="I361" s="195">
        <f t="shared" si="113"/>
        <v>20000</v>
      </c>
      <c r="J361" s="195">
        <f t="shared" si="115"/>
        <v>20600</v>
      </c>
      <c r="K361" s="195">
        <f t="shared" si="115"/>
        <v>21218</v>
      </c>
      <c r="L361" s="195">
        <f t="shared" si="115"/>
        <v>21854.54</v>
      </c>
      <c r="M361" s="195">
        <f t="shared" si="115"/>
        <v>22510.176199999998</v>
      </c>
      <c r="N361" s="195">
        <f t="shared" ref="N361" si="120">(N207*$F207)*$F$28^(N$6-$I$6)</f>
        <v>23185.481485999997</v>
      </c>
      <c r="O361" s="196"/>
    </row>
    <row r="362" spans="2:15" s="197" customFormat="1" hidden="1" outlineLevel="2" x14ac:dyDescent="0.2">
      <c r="B362" s="190"/>
      <c r="C362" s="190"/>
      <c r="D362" s="191"/>
      <c r="E362" s="192"/>
      <c r="F362" s="193"/>
      <c r="G362" s="194"/>
      <c r="H362" s="195"/>
      <c r="I362" s="195"/>
      <c r="J362" s="195"/>
      <c r="K362" s="195"/>
      <c r="L362" s="195"/>
      <c r="M362" s="195"/>
      <c r="N362" s="195"/>
      <c r="O362" s="196"/>
    </row>
    <row r="363" spans="2:15" s="197" customFormat="1" hidden="1" outlineLevel="2" x14ac:dyDescent="0.2">
      <c r="B363" s="190"/>
      <c r="C363" s="190"/>
      <c r="D363" s="191" t="str">
        <f>$D$209</f>
        <v>Grade Level Teacher</v>
      </c>
      <c r="E363" s="192"/>
      <c r="F363" s="193"/>
      <c r="G363" s="194"/>
      <c r="H363" s="195">
        <f>H209*$F209</f>
        <v>0</v>
      </c>
      <c r="I363" s="195">
        <f t="shared" si="113"/>
        <v>0</v>
      </c>
      <c r="J363" s="195">
        <f t="shared" ref="J363:M367" si="121">(J209*$F209)*$F$28^(J$6-$I$6)</f>
        <v>0</v>
      </c>
      <c r="K363" s="195">
        <f t="shared" si="121"/>
        <v>0</v>
      </c>
      <c r="L363" s="195">
        <f t="shared" si="121"/>
        <v>0</v>
      </c>
      <c r="M363" s="195">
        <f t="shared" si="121"/>
        <v>0</v>
      </c>
      <c r="N363" s="195">
        <f t="shared" ref="N363" si="122">(N209*$F209)*$F$28^(N$6-$I$6)</f>
        <v>0</v>
      </c>
      <c r="O363" s="196"/>
    </row>
    <row r="364" spans="2:15" s="197" customFormat="1" hidden="1" outlineLevel="2" x14ac:dyDescent="0.2">
      <c r="B364" s="190"/>
      <c r="C364" s="190"/>
      <c r="D364" s="191" t="str">
        <f>$D$210</f>
        <v>Grade Level Teacher</v>
      </c>
      <c r="E364" s="192"/>
      <c r="F364" s="193"/>
      <c r="G364" s="194"/>
      <c r="H364" s="195">
        <f>H210*$F210</f>
        <v>0</v>
      </c>
      <c r="I364" s="195">
        <f t="shared" si="113"/>
        <v>0</v>
      </c>
      <c r="J364" s="195">
        <f t="shared" si="121"/>
        <v>0</v>
      </c>
      <c r="K364" s="195">
        <f t="shared" si="121"/>
        <v>0</v>
      </c>
      <c r="L364" s="195">
        <f t="shared" si="121"/>
        <v>0</v>
      </c>
      <c r="M364" s="195">
        <f t="shared" si="121"/>
        <v>0</v>
      </c>
      <c r="N364" s="195">
        <f t="shared" ref="N364" si="123">(N210*$F210)*$F$28^(N$6-$I$6)</f>
        <v>0</v>
      </c>
      <c r="O364" s="196"/>
    </row>
    <row r="365" spans="2:15" s="197" customFormat="1" hidden="1" outlineLevel="2" x14ac:dyDescent="0.2">
      <c r="B365" s="190"/>
      <c r="C365" s="190"/>
      <c r="D365" s="191" t="str">
        <f>$D$211</f>
        <v>Grade Level Teacher</v>
      </c>
      <c r="E365" s="192"/>
      <c r="F365" s="193"/>
      <c r="G365" s="194"/>
      <c r="H365" s="195">
        <f>H211*$F211</f>
        <v>0</v>
      </c>
      <c r="I365" s="195">
        <f t="shared" si="113"/>
        <v>0</v>
      </c>
      <c r="J365" s="195">
        <f t="shared" si="121"/>
        <v>0</v>
      </c>
      <c r="K365" s="195">
        <f t="shared" si="121"/>
        <v>0</v>
      </c>
      <c r="L365" s="195">
        <f t="shared" si="121"/>
        <v>0</v>
      </c>
      <c r="M365" s="195">
        <f t="shared" si="121"/>
        <v>0</v>
      </c>
      <c r="N365" s="195">
        <f t="shared" ref="N365" si="124">(N211*$F211)*$F$28^(N$6-$I$6)</f>
        <v>0</v>
      </c>
      <c r="O365" s="196"/>
    </row>
    <row r="366" spans="2:15" s="197" customFormat="1" hidden="1" outlineLevel="2" x14ac:dyDescent="0.2">
      <c r="B366" s="190"/>
      <c r="C366" s="190"/>
      <c r="D366" s="191" t="str">
        <f>$D$212</f>
        <v>Grade Level Teacher</v>
      </c>
      <c r="E366" s="192"/>
      <c r="F366" s="193"/>
      <c r="G366" s="194"/>
      <c r="H366" s="195">
        <f>H212*$F212</f>
        <v>0</v>
      </c>
      <c r="I366" s="195">
        <f t="shared" si="113"/>
        <v>0</v>
      </c>
      <c r="J366" s="195">
        <f t="shared" si="121"/>
        <v>0</v>
      </c>
      <c r="K366" s="195">
        <f t="shared" si="121"/>
        <v>0</v>
      </c>
      <c r="L366" s="195">
        <f t="shared" si="121"/>
        <v>0</v>
      </c>
      <c r="M366" s="195">
        <f t="shared" si="121"/>
        <v>0</v>
      </c>
      <c r="N366" s="195">
        <f t="shared" ref="N366" si="125">(N212*$F212)*$F$28^(N$6-$I$6)</f>
        <v>0</v>
      </c>
      <c r="O366" s="196"/>
    </row>
    <row r="367" spans="2:15" s="197" customFormat="1" hidden="1" outlineLevel="2" x14ac:dyDescent="0.2">
      <c r="B367" s="190"/>
      <c r="C367" s="190"/>
      <c r="D367" s="191" t="str">
        <f>$D$213</f>
        <v>`</v>
      </c>
      <c r="E367" s="192"/>
      <c r="F367" s="193"/>
      <c r="G367" s="194"/>
      <c r="H367" s="195">
        <f>H213*$F213</f>
        <v>0</v>
      </c>
      <c r="I367" s="195">
        <f t="shared" si="113"/>
        <v>0</v>
      </c>
      <c r="J367" s="195">
        <f t="shared" si="121"/>
        <v>0</v>
      </c>
      <c r="K367" s="195">
        <f t="shared" si="121"/>
        <v>0</v>
      </c>
      <c r="L367" s="195">
        <f t="shared" si="121"/>
        <v>0</v>
      </c>
      <c r="M367" s="195">
        <f t="shared" si="121"/>
        <v>0</v>
      </c>
      <c r="N367" s="195">
        <f t="shared" ref="N367" si="126">(N213*$F213)*$F$28^(N$6-$I$6)</f>
        <v>0</v>
      </c>
      <c r="O367" s="196"/>
    </row>
    <row r="368" spans="2:15" s="197" customFormat="1" hidden="1" outlineLevel="2" x14ac:dyDescent="0.2">
      <c r="B368" s="190"/>
      <c r="C368" s="190"/>
      <c r="D368" s="191"/>
      <c r="E368" s="192"/>
      <c r="F368" s="193"/>
      <c r="G368" s="194"/>
      <c r="H368" s="195"/>
      <c r="I368" s="195"/>
      <c r="J368" s="195"/>
      <c r="K368" s="195"/>
      <c r="L368" s="195"/>
      <c r="M368" s="195"/>
      <c r="N368" s="195"/>
      <c r="O368" s="196"/>
    </row>
    <row r="369" spans="2:15" s="197" customFormat="1" hidden="1" outlineLevel="2" x14ac:dyDescent="0.2">
      <c r="B369" s="190"/>
      <c r="C369" s="190"/>
      <c r="D369" s="191" t="str">
        <f>$D$215</f>
        <v>Grade Level Teacher</v>
      </c>
      <c r="E369" s="192"/>
      <c r="F369" s="193"/>
      <c r="G369" s="194"/>
      <c r="H369" s="195">
        <f>H215*$F215</f>
        <v>0</v>
      </c>
      <c r="I369" s="195">
        <f t="shared" si="113"/>
        <v>0</v>
      </c>
      <c r="J369" s="195">
        <f t="shared" ref="J369:M373" si="127">(J215*$F215)*$F$28^(J$6-$I$6)</f>
        <v>0</v>
      </c>
      <c r="K369" s="195">
        <f t="shared" si="127"/>
        <v>0</v>
      </c>
      <c r="L369" s="195">
        <f t="shared" si="127"/>
        <v>0</v>
      </c>
      <c r="M369" s="195">
        <f t="shared" si="127"/>
        <v>0</v>
      </c>
      <c r="N369" s="195">
        <f t="shared" ref="N369" si="128">(N215*$F215)*$F$28^(N$6-$I$6)</f>
        <v>0</v>
      </c>
      <c r="O369" s="196"/>
    </row>
    <row r="370" spans="2:15" s="197" customFormat="1" hidden="1" outlineLevel="2" x14ac:dyDescent="0.2">
      <c r="B370" s="190"/>
      <c r="C370" s="190"/>
      <c r="D370" s="191" t="str">
        <f>$D$216</f>
        <v>Grade Level Teacher</v>
      </c>
      <c r="E370" s="192"/>
      <c r="F370" s="193"/>
      <c r="G370" s="194"/>
      <c r="H370" s="195">
        <f>H216*$F216</f>
        <v>0</v>
      </c>
      <c r="I370" s="195">
        <f t="shared" si="113"/>
        <v>0</v>
      </c>
      <c r="J370" s="195">
        <f t="shared" si="127"/>
        <v>0</v>
      </c>
      <c r="K370" s="195">
        <f t="shared" si="127"/>
        <v>0</v>
      </c>
      <c r="L370" s="195">
        <f t="shared" si="127"/>
        <v>0</v>
      </c>
      <c r="M370" s="195">
        <f t="shared" si="127"/>
        <v>0</v>
      </c>
      <c r="N370" s="195">
        <f t="shared" ref="N370" si="129">(N216*$F216)*$F$28^(N$6-$I$6)</f>
        <v>0</v>
      </c>
      <c r="O370" s="196"/>
    </row>
    <row r="371" spans="2:15" s="197" customFormat="1" hidden="1" outlineLevel="2" x14ac:dyDescent="0.2">
      <c r="B371" s="190"/>
      <c r="C371" s="190"/>
      <c r="D371" s="191" t="str">
        <f>$D$217</f>
        <v>Grade Level Teacher</v>
      </c>
      <c r="E371" s="192"/>
      <c r="F371" s="193"/>
      <c r="G371" s="194"/>
      <c r="H371" s="195">
        <f>H217*$F217</f>
        <v>0</v>
      </c>
      <c r="I371" s="195">
        <f t="shared" si="113"/>
        <v>0</v>
      </c>
      <c r="J371" s="195">
        <f t="shared" si="127"/>
        <v>0</v>
      </c>
      <c r="K371" s="195">
        <f t="shared" si="127"/>
        <v>0</v>
      </c>
      <c r="L371" s="195">
        <f t="shared" si="127"/>
        <v>0</v>
      </c>
      <c r="M371" s="195">
        <f t="shared" si="127"/>
        <v>0</v>
      </c>
      <c r="N371" s="195">
        <f t="shared" ref="N371" si="130">(N217*$F217)*$F$28^(N$6-$I$6)</f>
        <v>0</v>
      </c>
      <c r="O371" s="196"/>
    </row>
    <row r="372" spans="2:15" s="197" customFormat="1" hidden="1" outlineLevel="2" x14ac:dyDescent="0.2">
      <c r="B372" s="190"/>
      <c r="C372" s="190"/>
      <c r="D372" s="191" t="str">
        <f>$D$218</f>
        <v>Grade Level Teacher</v>
      </c>
      <c r="E372" s="192"/>
      <c r="F372" s="193"/>
      <c r="G372" s="194"/>
      <c r="H372" s="195">
        <f>H218*$F218</f>
        <v>0</v>
      </c>
      <c r="I372" s="195">
        <f t="shared" si="113"/>
        <v>0</v>
      </c>
      <c r="J372" s="195">
        <f t="shared" si="127"/>
        <v>0</v>
      </c>
      <c r="K372" s="195">
        <f t="shared" si="127"/>
        <v>0</v>
      </c>
      <c r="L372" s="195">
        <f t="shared" si="127"/>
        <v>0</v>
      </c>
      <c r="M372" s="195">
        <f t="shared" si="127"/>
        <v>0</v>
      </c>
      <c r="N372" s="195">
        <f t="shared" ref="N372" si="131">(N218*$F218)*$F$28^(N$6-$I$6)</f>
        <v>0</v>
      </c>
      <c r="O372" s="196"/>
    </row>
    <row r="373" spans="2:15" s="197" customFormat="1" hidden="1" outlineLevel="2" x14ac:dyDescent="0.2">
      <c r="B373" s="190"/>
      <c r="C373" s="190"/>
      <c r="D373" s="191" t="str">
        <f>$D$219</f>
        <v>Grade Level Teacher</v>
      </c>
      <c r="E373" s="192"/>
      <c r="F373" s="193"/>
      <c r="G373" s="194"/>
      <c r="H373" s="195">
        <f>H219*$F219</f>
        <v>0</v>
      </c>
      <c r="I373" s="195">
        <f t="shared" si="113"/>
        <v>0</v>
      </c>
      <c r="J373" s="195">
        <f t="shared" si="127"/>
        <v>0</v>
      </c>
      <c r="K373" s="195">
        <f t="shared" si="127"/>
        <v>0</v>
      </c>
      <c r="L373" s="195">
        <f t="shared" si="127"/>
        <v>0</v>
      </c>
      <c r="M373" s="195">
        <f t="shared" si="127"/>
        <v>0</v>
      </c>
      <c r="N373" s="195">
        <f t="shared" ref="N373" si="132">(N219*$F219)*$F$28^(N$6-$I$6)</f>
        <v>0</v>
      </c>
      <c r="O373" s="196"/>
    </row>
    <row r="374" spans="2:15" s="198" customFormat="1" hidden="1" outlineLevel="2" x14ac:dyDescent="0.2">
      <c r="B374" s="190"/>
      <c r="C374" s="190"/>
      <c r="D374" s="191"/>
      <c r="E374" s="197"/>
      <c r="F374" s="197"/>
      <c r="G374" s="194"/>
      <c r="H374" s="195"/>
      <c r="I374" s="195"/>
      <c r="J374" s="195"/>
      <c r="K374" s="195"/>
      <c r="L374" s="195"/>
      <c r="M374" s="195"/>
      <c r="N374" s="195"/>
      <c r="O374" s="196"/>
    </row>
    <row r="375" spans="2:15" s="197" customFormat="1" hidden="1" outlineLevel="2" x14ac:dyDescent="0.2">
      <c r="B375" s="190"/>
      <c r="C375" s="190"/>
      <c r="D375" s="191" t="str">
        <f>$D$221</f>
        <v>Grade Level Teacher</v>
      </c>
      <c r="E375" s="192"/>
      <c r="F375" s="193"/>
      <c r="G375" s="194"/>
      <c r="H375" s="195">
        <f>H221*$F221</f>
        <v>0</v>
      </c>
      <c r="I375" s="195">
        <f t="shared" si="113"/>
        <v>0</v>
      </c>
      <c r="J375" s="195">
        <f t="shared" ref="J375:M379" si="133">(J221*$F221)*$F$28^(J$6-$I$6)</f>
        <v>0</v>
      </c>
      <c r="K375" s="195">
        <f t="shared" si="133"/>
        <v>0</v>
      </c>
      <c r="L375" s="195">
        <f t="shared" si="133"/>
        <v>0</v>
      </c>
      <c r="M375" s="195">
        <f t="shared" si="133"/>
        <v>0</v>
      </c>
      <c r="N375" s="195">
        <f t="shared" ref="N375" si="134">(N221*$F221)*$F$28^(N$6-$I$6)</f>
        <v>0</v>
      </c>
      <c r="O375" s="196"/>
    </row>
    <row r="376" spans="2:15" s="197" customFormat="1" hidden="1" outlineLevel="2" x14ac:dyDescent="0.2">
      <c r="B376" s="190"/>
      <c r="C376" s="190"/>
      <c r="D376" s="191" t="str">
        <f>$D$222</f>
        <v>Grade Level Teacher</v>
      </c>
      <c r="E376" s="192"/>
      <c r="F376" s="193"/>
      <c r="G376" s="194"/>
      <c r="H376" s="195">
        <f>H222*$F222</f>
        <v>0</v>
      </c>
      <c r="I376" s="195">
        <f t="shared" si="113"/>
        <v>0</v>
      </c>
      <c r="J376" s="195">
        <f t="shared" si="133"/>
        <v>0</v>
      </c>
      <c r="K376" s="195">
        <f t="shared" si="133"/>
        <v>0</v>
      </c>
      <c r="L376" s="195">
        <f t="shared" si="133"/>
        <v>0</v>
      </c>
      <c r="M376" s="195">
        <f t="shared" si="133"/>
        <v>0</v>
      </c>
      <c r="N376" s="195">
        <f t="shared" ref="N376" si="135">(N222*$F222)*$F$28^(N$6-$I$6)</f>
        <v>0</v>
      </c>
      <c r="O376" s="196"/>
    </row>
    <row r="377" spans="2:15" s="197" customFormat="1" hidden="1" outlineLevel="2" x14ac:dyDescent="0.2">
      <c r="B377" s="190"/>
      <c r="C377" s="190"/>
      <c r="D377" s="191" t="str">
        <f>$D$223</f>
        <v>Grade Level Teacher</v>
      </c>
      <c r="E377" s="192"/>
      <c r="F377" s="193"/>
      <c r="G377" s="194"/>
      <c r="H377" s="195">
        <f>H223*$F223</f>
        <v>0</v>
      </c>
      <c r="I377" s="195">
        <f t="shared" si="113"/>
        <v>0</v>
      </c>
      <c r="J377" s="195">
        <f t="shared" si="133"/>
        <v>0</v>
      </c>
      <c r="K377" s="195">
        <f t="shared" si="133"/>
        <v>0</v>
      </c>
      <c r="L377" s="195">
        <f t="shared" si="133"/>
        <v>0</v>
      </c>
      <c r="M377" s="195">
        <f t="shared" si="133"/>
        <v>0</v>
      </c>
      <c r="N377" s="195">
        <f t="shared" ref="N377" si="136">(N223*$F223)*$F$28^(N$6-$I$6)</f>
        <v>0</v>
      </c>
      <c r="O377" s="196"/>
    </row>
    <row r="378" spans="2:15" s="197" customFormat="1" hidden="1" outlineLevel="2" x14ac:dyDescent="0.2">
      <c r="B378" s="190"/>
      <c r="C378" s="190"/>
      <c r="D378" s="191" t="str">
        <f>$D$224</f>
        <v>Grade Level Teacher</v>
      </c>
      <c r="E378" s="192"/>
      <c r="F378" s="193"/>
      <c r="G378" s="194"/>
      <c r="H378" s="195">
        <f>H224*$F224</f>
        <v>0</v>
      </c>
      <c r="I378" s="195">
        <f t="shared" si="113"/>
        <v>0</v>
      </c>
      <c r="J378" s="195">
        <f t="shared" si="133"/>
        <v>0</v>
      </c>
      <c r="K378" s="195">
        <f t="shared" si="133"/>
        <v>0</v>
      </c>
      <c r="L378" s="195">
        <f t="shared" si="133"/>
        <v>0</v>
      </c>
      <c r="M378" s="195">
        <f t="shared" si="133"/>
        <v>0</v>
      </c>
      <c r="N378" s="195">
        <f t="shared" ref="N378" si="137">(N224*$F224)*$F$28^(N$6-$I$6)</f>
        <v>0</v>
      </c>
      <c r="O378" s="196"/>
    </row>
    <row r="379" spans="2:15" s="197" customFormat="1" hidden="1" outlineLevel="2" x14ac:dyDescent="0.2">
      <c r="B379" s="190"/>
      <c r="C379" s="190"/>
      <c r="D379" s="191" t="str">
        <f>$D$225</f>
        <v>Grade Level Teacher</v>
      </c>
      <c r="E379" s="192"/>
      <c r="F379" s="193"/>
      <c r="G379" s="194"/>
      <c r="H379" s="195">
        <f>H225*$F225</f>
        <v>0</v>
      </c>
      <c r="I379" s="195">
        <f t="shared" si="113"/>
        <v>0</v>
      </c>
      <c r="J379" s="195">
        <f t="shared" si="133"/>
        <v>0</v>
      </c>
      <c r="K379" s="195">
        <f t="shared" si="133"/>
        <v>0</v>
      </c>
      <c r="L379" s="195">
        <f t="shared" si="133"/>
        <v>0</v>
      </c>
      <c r="M379" s="195">
        <f t="shared" si="133"/>
        <v>0</v>
      </c>
      <c r="N379" s="195">
        <f t="shared" ref="N379" si="138">(N225*$F225)*$F$28^(N$6-$I$6)</f>
        <v>0</v>
      </c>
      <c r="O379" s="196"/>
    </row>
    <row r="380" spans="2:15" s="198" customFormat="1" hidden="1" outlineLevel="2" x14ac:dyDescent="0.2">
      <c r="B380" s="190"/>
      <c r="C380" s="190"/>
      <c r="D380" s="191"/>
      <c r="E380" s="197"/>
      <c r="F380" s="193"/>
      <c r="G380" s="194"/>
      <c r="H380" s="195"/>
      <c r="I380" s="195"/>
      <c r="J380" s="195"/>
      <c r="K380" s="195"/>
      <c r="L380" s="195"/>
      <c r="M380" s="195"/>
      <c r="N380" s="195"/>
      <c r="O380" s="196"/>
    </row>
    <row r="381" spans="2:15" s="197" customFormat="1" hidden="1" outlineLevel="2" x14ac:dyDescent="0.2">
      <c r="B381" s="190"/>
      <c r="C381" s="190"/>
      <c r="D381" s="191" t="str">
        <f>$D$227</f>
        <v>Grade Level Teacher</v>
      </c>
      <c r="E381" s="192"/>
      <c r="F381" s="193"/>
      <c r="G381" s="194"/>
      <c r="H381" s="195">
        <f>H227*$F227</f>
        <v>0</v>
      </c>
      <c r="I381" s="195">
        <f t="shared" si="113"/>
        <v>0</v>
      </c>
      <c r="J381" s="195">
        <f t="shared" ref="J381:M385" si="139">(J227*$F227)*$F$28^(J$6-$I$6)</f>
        <v>0</v>
      </c>
      <c r="K381" s="195">
        <f t="shared" si="139"/>
        <v>0</v>
      </c>
      <c r="L381" s="195">
        <f t="shared" si="139"/>
        <v>0</v>
      </c>
      <c r="M381" s="195">
        <f t="shared" si="139"/>
        <v>0</v>
      </c>
      <c r="N381" s="195">
        <f t="shared" ref="N381" si="140">(N227*$F227)*$F$28^(N$6-$I$6)</f>
        <v>0</v>
      </c>
      <c r="O381" s="196"/>
    </row>
    <row r="382" spans="2:15" s="197" customFormat="1" hidden="1" outlineLevel="2" x14ac:dyDescent="0.2">
      <c r="B382" s="190"/>
      <c r="C382" s="190"/>
      <c r="D382" s="191" t="str">
        <f>$D$228</f>
        <v>Grade Level Teacher</v>
      </c>
      <c r="E382" s="192"/>
      <c r="F382" s="193"/>
      <c r="G382" s="194"/>
      <c r="H382" s="195">
        <f>H228*$F228</f>
        <v>0</v>
      </c>
      <c r="I382" s="195">
        <f t="shared" si="113"/>
        <v>0</v>
      </c>
      <c r="J382" s="195">
        <f t="shared" si="139"/>
        <v>0</v>
      </c>
      <c r="K382" s="195">
        <f t="shared" si="139"/>
        <v>0</v>
      </c>
      <c r="L382" s="195">
        <f t="shared" si="139"/>
        <v>0</v>
      </c>
      <c r="M382" s="195">
        <f t="shared" si="139"/>
        <v>0</v>
      </c>
      <c r="N382" s="195">
        <f t="shared" ref="N382" si="141">(N228*$F228)*$F$28^(N$6-$I$6)</f>
        <v>0</v>
      </c>
      <c r="O382" s="196"/>
    </row>
    <row r="383" spans="2:15" s="197" customFormat="1" hidden="1" outlineLevel="2" x14ac:dyDescent="0.2">
      <c r="B383" s="190"/>
      <c r="C383" s="190"/>
      <c r="D383" s="191" t="str">
        <f>$D$229</f>
        <v>Grade Level Teacher</v>
      </c>
      <c r="E383" s="192"/>
      <c r="F383" s="193"/>
      <c r="G383" s="194"/>
      <c r="H383" s="195">
        <f>H229*$F229</f>
        <v>0</v>
      </c>
      <c r="I383" s="195">
        <f t="shared" si="113"/>
        <v>0</v>
      </c>
      <c r="J383" s="195">
        <f t="shared" si="139"/>
        <v>0</v>
      </c>
      <c r="K383" s="195">
        <f t="shared" si="139"/>
        <v>0</v>
      </c>
      <c r="L383" s="195">
        <f t="shared" si="139"/>
        <v>0</v>
      </c>
      <c r="M383" s="195">
        <f t="shared" si="139"/>
        <v>0</v>
      </c>
      <c r="N383" s="195">
        <f t="shared" ref="N383" si="142">(N229*$F229)*$F$28^(N$6-$I$6)</f>
        <v>0</v>
      </c>
      <c r="O383" s="196"/>
    </row>
    <row r="384" spans="2:15" s="197" customFormat="1" hidden="1" outlineLevel="2" x14ac:dyDescent="0.2">
      <c r="B384" s="190"/>
      <c r="C384" s="190"/>
      <c r="D384" s="191" t="str">
        <f>$D$230</f>
        <v>Grade Level Teacher</v>
      </c>
      <c r="E384" s="192"/>
      <c r="F384" s="193"/>
      <c r="G384" s="194"/>
      <c r="H384" s="195">
        <f>H230*$F230</f>
        <v>0</v>
      </c>
      <c r="I384" s="195">
        <f t="shared" si="113"/>
        <v>0</v>
      </c>
      <c r="J384" s="195">
        <f t="shared" si="139"/>
        <v>0</v>
      </c>
      <c r="K384" s="195">
        <f t="shared" si="139"/>
        <v>0</v>
      </c>
      <c r="L384" s="195">
        <f t="shared" si="139"/>
        <v>0</v>
      </c>
      <c r="M384" s="195">
        <f t="shared" si="139"/>
        <v>0</v>
      </c>
      <c r="N384" s="195">
        <f t="shared" ref="N384" si="143">(N230*$F230)*$F$28^(N$6-$I$6)</f>
        <v>0</v>
      </c>
      <c r="O384" s="196"/>
    </row>
    <row r="385" spans="2:15" s="197" customFormat="1" hidden="1" outlineLevel="2" x14ac:dyDescent="0.2">
      <c r="B385" s="190"/>
      <c r="C385" s="190"/>
      <c r="D385" s="191" t="str">
        <f>$D$231</f>
        <v>Grade Level Teacher</v>
      </c>
      <c r="E385" s="192"/>
      <c r="F385" s="193"/>
      <c r="G385" s="194"/>
      <c r="H385" s="195">
        <f>H231*$F231</f>
        <v>0</v>
      </c>
      <c r="I385" s="195">
        <f t="shared" si="113"/>
        <v>0</v>
      </c>
      <c r="J385" s="195">
        <f t="shared" si="139"/>
        <v>0</v>
      </c>
      <c r="K385" s="195">
        <f t="shared" si="139"/>
        <v>0</v>
      </c>
      <c r="L385" s="195">
        <f t="shared" si="139"/>
        <v>0</v>
      </c>
      <c r="M385" s="195">
        <f t="shared" si="139"/>
        <v>0</v>
      </c>
      <c r="N385" s="195">
        <f t="shared" ref="N385" si="144">(N231*$F231)*$F$28^(N$6-$I$6)</f>
        <v>0</v>
      </c>
      <c r="O385" s="196"/>
    </row>
    <row r="386" spans="2:15" s="197" customFormat="1" hidden="1" outlineLevel="2" x14ac:dyDescent="0.2">
      <c r="B386" s="190"/>
      <c r="C386" s="190"/>
      <c r="D386" s="191"/>
      <c r="E386" s="192"/>
      <c r="F386" s="193"/>
      <c r="G386" s="194"/>
      <c r="H386" s="195"/>
      <c r="I386" s="195"/>
      <c r="J386" s="195"/>
      <c r="K386" s="195"/>
      <c r="L386" s="195"/>
      <c r="M386" s="195"/>
      <c r="N386" s="195"/>
      <c r="O386" s="196"/>
    </row>
    <row r="387" spans="2:15" s="197" customFormat="1" hidden="1" outlineLevel="2" x14ac:dyDescent="0.2">
      <c r="B387" s="190"/>
      <c r="C387" s="190"/>
      <c r="D387" s="191" t="str">
        <f>$D$233</f>
        <v>Grade Level Teacher</v>
      </c>
      <c r="E387" s="192"/>
      <c r="F387" s="193"/>
      <c r="G387" s="194"/>
      <c r="H387" s="195">
        <f>H233*$F233</f>
        <v>0</v>
      </c>
      <c r="I387" s="195">
        <f t="shared" si="113"/>
        <v>0</v>
      </c>
      <c r="J387" s="195">
        <f t="shared" ref="J387:M391" si="145">(J233*$F233)*$F$28^(J$6-$I$6)</f>
        <v>0</v>
      </c>
      <c r="K387" s="195">
        <f t="shared" si="145"/>
        <v>0</v>
      </c>
      <c r="L387" s="195">
        <f t="shared" si="145"/>
        <v>0</v>
      </c>
      <c r="M387" s="195">
        <f t="shared" si="145"/>
        <v>0</v>
      </c>
      <c r="N387" s="195">
        <f t="shared" ref="N387" si="146">(N233*$F233)*$F$28^(N$6-$I$6)</f>
        <v>0</v>
      </c>
      <c r="O387" s="196"/>
    </row>
    <row r="388" spans="2:15" s="197" customFormat="1" hidden="1" outlineLevel="2" x14ac:dyDescent="0.2">
      <c r="B388" s="190"/>
      <c r="C388" s="190"/>
      <c r="D388" s="191" t="str">
        <f>$D$234</f>
        <v>Grade Level Teacher</v>
      </c>
      <c r="E388" s="192"/>
      <c r="F388" s="193"/>
      <c r="G388" s="194"/>
      <c r="H388" s="195">
        <f>H234*$F234</f>
        <v>0</v>
      </c>
      <c r="I388" s="195">
        <f t="shared" si="113"/>
        <v>0</v>
      </c>
      <c r="J388" s="195">
        <f t="shared" si="145"/>
        <v>0</v>
      </c>
      <c r="K388" s="195">
        <f t="shared" si="145"/>
        <v>0</v>
      </c>
      <c r="L388" s="195">
        <f t="shared" si="145"/>
        <v>0</v>
      </c>
      <c r="M388" s="195">
        <f t="shared" si="145"/>
        <v>0</v>
      </c>
      <c r="N388" s="195">
        <f t="shared" ref="N388" si="147">(N234*$F234)*$F$28^(N$6-$I$6)</f>
        <v>0</v>
      </c>
      <c r="O388" s="196"/>
    </row>
    <row r="389" spans="2:15" s="197" customFormat="1" hidden="1" outlineLevel="2" x14ac:dyDescent="0.2">
      <c r="B389" s="190"/>
      <c r="C389" s="190"/>
      <c r="D389" s="191" t="str">
        <f>$D$235</f>
        <v>Grade Level Teacher</v>
      </c>
      <c r="E389" s="192"/>
      <c r="F389" s="193"/>
      <c r="G389" s="194"/>
      <c r="H389" s="195">
        <f>H235*$F235</f>
        <v>0</v>
      </c>
      <c r="I389" s="195">
        <f t="shared" si="113"/>
        <v>0</v>
      </c>
      <c r="J389" s="195">
        <f t="shared" si="145"/>
        <v>0</v>
      </c>
      <c r="K389" s="195">
        <f t="shared" si="145"/>
        <v>0</v>
      </c>
      <c r="L389" s="195">
        <f t="shared" si="145"/>
        <v>0</v>
      </c>
      <c r="M389" s="195">
        <f t="shared" si="145"/>
        <v>0</v>
      </c>
      <c r="N389" s="195">
        <f t="shared" ref="N389" si="148">(N235*$F235)*$F$28^(N$6-$I$6)</f>
        <v>0</v>
      </c>
      <c r="O389" s="196"/>
    </row>
    <row r="390" spans="2:15" s="197" customFormat="1" hidden="1" outlineLevel="2" x14ac:dyDescent="0.2">
      <c r="B390" s="190"/>
      <c r="C390" s="190"/>
      <c r="D390" s="191" t="str">
        <f>$D$236</f>
        <v>Grade Level Teacher</v>
      </c>
      <c r="E390" s="192"/>
      <c r="F390" s="193"/>
      <c r="G390" s="194"/>
      <c r="H390" s="195">
        <f>H236*$F236</f>
        <v>0</v>
      </c>
      <c r="I390" s="195">
        <f t="shared" si="113"/>
        <v>0</v>
      </c>
      <c r="J390" s="195">
        <f t="shared" si="145"/>
        <v>0</v>
      </c>
      <c r="K390" s="195">
        <f t="shared" si="145"/>
        <v>0</v>
      </c>
      <c r="L390" s="195">
        <f t="shared" si="145"/>
        <v>0</v>
      </c>
      <c r="M390" s="195">
        <f t="shared" si="145"/>
        <v>0</v>
      </c>
      <c r="N390" s="195">
        <f t="shared" ref="N390" si="149">(N236*$F236)*$F$28^(N$6-$I$6)</f>
        <v>0</v>
      </c>
      <c r="O390" s="196"/>
    </row>
    <row r="391" spans="2:15" s="197" customFormat="1" hidden="1" outlineLevel="2" x14ac:dyDescent="0.2">
      <c r="B391" s="190"/>
      <c r="C391" s="190"/>
      <c r="D391" s="191" t="str">
        <f>$D$237</f>
        <v>Grade Level Teacher</v>
      </c>
      <c r="E391" s="192"/>
      <c r="F391" s="193"/>
      <c r="G391" s="194"/>
      <c r="H391" s="195">
        <f>H237*$F237</f>
        <v>0</v>
      </c>
      <c r="I391" s="195">
        <f t="shared" si="113"/>
        <v>0</v>
      </c>
      <c r="J391" s="195">
        <f t="shared" si="145"/>
        <v>0</v>
      </c>
      <c r="K391" s="195">
        <f t="shared" si="145"/>
        <v>0</v>
      </c>
      <c r="L391" s="195">
        <f t="shared" si="145"/>
        <v>0</v>
      </c>
      <c r="M391" s="195">
        <f t="shared" si="145"/>
        <v>0</v>
      </c>
      <c r="N391" s="195">
        <f t="shared" ref="N391" si="150">(N237*$F237)*$F$28^(N$6-$I$6)</f>
        <v>0</v>
      </c>
      <c r="O391" s="196"/>
    </row>
    <row r="392" spans="2:15" s="197" customFormat="1" hidden="1" outlineLevel="2" x14ac:dyDescent="0.2">
      <c r="B392" s="190"/>
      <c r="C392" s="190"/>
      <c r="D392" s="191"/>
      <c r="E392" s="192"/>
      <c r="F392" s="193"/>
      <c r="G392" s="194"/>
      <c r="H392" s="195"/>
      <c r="I392" s="195"/>
      <c r="J392" s="195"/>
      <c r="K392" s="195"/>
      <c r="L392" s="195"/>
      <c r="M392" s="195"/>
      <c r="N392" s="195"/>
      <c r="O392" s="196"/>
    </row>
    <row r="393" spans="2:15" s="197" customFormat="1" hidden="1" outlineLevel="2" x14ac:dyDescent="0.2">
      <c r="B393" s="190"/>
      <c r="C393" s="190"/>
      <c r="D393" s="191" t="str">
        <f>$D$239</f>
        <v>Grade Level Teacher</v>
      </c>
      <c r="E393" s="192"/>
      <c r="F393" s="193"/>
      <c r="G393" s="194"/>
      <c r="H393" s="195">
        <f>H239*$F239</f>
        <v>0</v>
      </c>
      <c r="I393" s="195">
        <f t="shared" si="113"/>
        <v>0</v>
      </c>
      <c r="J393" s="195">
        <f t="shared" ref="J393:M397" si="151">(J239*$F239)*$F$28^(J$6-$I$6)</f>
        <v>0</v>
      </c>
      <c r="K393" s="195">
        <f t="shared" si="151"/>
        <v>0</v>
      </c>
      <c r="L393" s="195">
        <f t="shared" si="151"/>
        <v>0</v>
      </c>
      <c r="M393" s="195">
        <f t="shared" si="151"/>
        <v>0</v>
      </c>
      <c r="N393" s="195">
        <f t="shared" ref="N393" si="152">(N239*$F239)*$F$28^(N$6-$I$6)</f>
        <v>0</v>
      </c>
      <c r="O393" s="196"/>
    </row>
    <row r="394" spans="2:15" s="197" customFormat="1" hidden="1" outlineLevel="2" x14ac:dyDescent="0.2">
      <c r="B394" s="190"/>
      <c r="C394" s="190"/>
      <c r="D394" s="191" t="str">
        <f>$D$240</f>
        <v>Grade Level Teacher</v>
      </c>
      <c r="E394" s="192"/>
      <c r="F394" s="193"/>
      <c r="G394" s="194"/>
      <c r="H394" s="195">
        <f>H240*$F240</f>
        <v>0</v>
      </c>
      <c r="I394" s="195">
        <f t="shared" si="113"/>
        <v>0</v>
      </c>
      <c r="J394" s="195">
        <f t="shared" si="151"/>
        <v>0</v>
      </c>
      <c r="K394" s="195">
        <f t="shared" si="151"/>
        <v>0</v>
      </c>
      <c r="L394" s="195">
        <f t="shared" si="151"/>
        <v>0</v>
      </c>
      <c r="M394" s="195">
        <f t="shared" si="151"/>
        <v>0</v>
      </c>
      <c r="N394" s="195">
        <f t="shared" ref="N394" si="153">(N240*$F240)*$F$28^(N$6-$I$6)</f>
        <v>0</v>
      </c>
      <c r="O394" s="196"/>
    </row>
    <row r="395" spans="2:15" s="197" customFormat="1" hidden="1" outlineLevel="2" x14ac:dyDescent="0.2">
      <c r="B395" s="190"/>
      <c r="C395" s="190"/>
      <c r="D395" s="191" t="str">
        <f>$D$241</f>
        <v>Grade Level Teacher</v>
      </c>
      <c r="E395" s="192"/>
      <c r="F395" s="193"/>
      <c r="G395" s="194"/>
      <c r="H395" s="195">
        <f>H241*$F241</f>
        <v>0</v>
      </c>
      <c r="I395" s="195">
        <f t="shared" si="113"/>
        <v>0</v>
      </c>
      <c r="J395" s="195">
        <f t="shared" si="151"/>
        <v>0</v>
      </c>
      <c r="K395" s="195">
        <f t="shared" si="151"/>
        <v>0</v>
      </c>
      <c r="L395" s="195">
        <f t="shared" si="151"/>
        <v>0</v>
      </c>
      <c r="M395" s="195">
        <f t="shared" si="151"/>
        <v>0</v>
      </c>
      <c r="N395" s="195">
        <f t="shared" ref="N395" si="154">(N241*$F241)*$F$28^(N$6-$I$6)</f>
        <v>0</v>
      </c>
      <c r="O395" s="196"/>
    </row>
    <row r="396" spans="2:15" s="197" customFormat="1" hidden="1" outlineLevel="2" x14ac:dyDescent="0.2">
      <c r="B396" s="190"/>
      <c r="C396" s="190"/>
      <c r="D396" s="191" t="str">
        <f>$D$242</f>
        <v>Grade Level Teacher</v>
      </c>
      <c r="E396" s="192"/>
      <c r="F396" s="193"/>
      <c r="G396" s="194"/>
      <c r="H396" s="195">
        <f>H242*$F242</f>
        <v>0</v>
      </c>
      <c r="I396" s="195">
        <f t="shared" si="113"/>
        <v>0</v>
      </c>
      <c r="J396" s="195">
        <f t="shared" si="151"/>
        <v>0</v>
      </c>
      <c r="K396" s="195">
        <f t="shared" si="151"/>
        <v>0</v>
      </c>
      <c r="L396" s="195">
        <f t="shared" si="151"/>
        <v>0</v>
      </c>
      <c r="M396" s="195">
        <f t="shared" si="151"/>
        <v>0</v>
      </c>
      <c r="N396" s="195">
        <f t="shared" ref="N396" si="155">(N242*$F242)*$F$28^(N$6-$I$6)</f>
        <v>0</v>
      </c>
      <c r="O396" s="196"/>
    </row>
    <row r="397" spans="2:15" s="197" customFormat="1" hidden="1" outlineLevel="2" x14ac:dyDescent="0.2">
      <c r="B397" s="190"/>
      <c r="C397" s="190"/>
      <c r="D397" s="191" t="str">
        <f>$D$243</f>
        <v>Grade Level Teacher</v>
      </c>
      <c r="E397" s="192"/>
      <c r="F397" s="193"/>
      <c r="G397" s="194"/>
      <c r="H397" s="195">
        <f>H243*$F243</f>
        <v>0</v>
      </c>
      <c r="I397" s="195">
        <f t="shared" si="113"/>
        <v>0</v>
      </c>
      <c r="J397" s="195">
        <f t="shared" si="151"/>
        <v>0</v>
      </c>
      <c r="K397" s="195">
        <f t="shared" si="151"/>
        <v>0</v>
      </c>
      <c r="L397" s="195">
        <f t="shared" si="151"/>
        <v>0</v>
      </c>
      <c r="M397" s="195">
        <f t="shared" si="151"/>
        <v>0</v>
      </c>
      <c r="N397" s="195">
        <f t="shared" ref="N397" si="156">(N243*$F243)*$F$28^(N$6-$I$6)</f>
        <v>0</v>
      </c>
      <c r="O397" s="196"/>
    </row>
    <row r="398" spans="2:15" s="198" customFormat="1" hidden="1" outlineLevel="1" collapsed="1" x14ac:dyDescent="0.2">
      <c r="B398" s="199"/>
      <c r="C398" s="199"/>
      <c r="D398" s="199"/>
      <c r="E398" s="199"/>
      <c r="F398" s="197"/>
      <c r="G398" s="194"/>
      <c r="H398" s="200"/>
      <c r="I398" s="200"/>
      <c r="J398" s="200"/>
      <c r="K398" s="200"/>
      <c r="L398" s="200"/>
      <c r="M398" s="200"/>
      <c r="N398" s="200"/>
      <c r="O398" s="196"/>
    </row>
    <row r="399" spans="2:15" hidden="1" outlineLevel="1" x14ac:dyDescent="0.2">
      <c r="D399" s="3" t="s">
        <v>112</v>
      </c>
      <c r="E399" s="3"/>
      <c r="F399" s="21"/>
      <c r="G399" s="69"/>
      <c r="H399" s="68">
        <f t="shared" ref="H399:M399" si="157">SUM(H290:H397)</f>
        <v>0</v>
      </c>
      <c r="I399" s="68">
        <f t="shared" si="157"/>
        <v>2365910</v>
      </c>
      <c r="J399" s="68">
        <f t="shared" si="157"/>
        <v>2523407.2999999998</v>
      </c>
      <c r="K399" s="68">
        <f t="shared" si="157"/>
        <v>2643667.3190000001</v>
      </c>
      <c r="L399" s="68">
        <f t="shared" si="157"/>
        <v>2722977.3385699997</v>
      </c>
      <c r="M399" s="68">
        <f t="shared" si="157"/>
        <v>2851938.0287470985</v>
      </c>
      <c r="N399" s="68">
        <f t="shared" ref="N399" si="158">SUM(N290:N397)</f>
        <v>2937496.1696095136</v>
      </c>
      <c r="O399" s="96"/>
    </row>
    <row r="400" spans="2:15" hidden="1" outlineLevel="1" x14ac:dyDescent="0.2">
      <c r="D400" s="27"/>
      <c r="E400" s="27"/>
      <c r="F400" s="26"/>
      <c r="G400" s="39"/>
      <c r="H400" s="56"/>
      <c r="I400" s="56"/>
      <c r="J400" s="56"/>
      <c r="K400" s="56"/>
      <c r="L400" s="56"/>
      <c r="M400" s="56"/>
      <c r="N400" s="56"/>
      <c r="O400" s="96"/>
    </row>
    <row r="401" spans="1:15" ht="16" hidden="1" outlineLevel="1" thickBot="1" x14ac:dyDescent="0.25">
      <c r="D401" s="27"/>
      <c r="E401" s="27"/>
      <c r="F401" s="26"/>
      <c r="G401" s="39"/>
      <c r="H401" s="56"/>
      <c r="I401" s="56"/>
      <c r="J401" s="56"/>
      <c r="K401" s="56"/>
      <c r="L401" s="56"/>
      <c r="M401" s="56"/>
      <c r="N401" s="56"/>
      <c r="O401" s="96"/>
    </row>
    <row r="402" spans="1:15" ht="16" collapsed="1" thickBot="1" x14ac:dyDescent="0.25">
      <c r="D402" s="77" t="s">
        <v>104</v>
      </c>
      <c r="E402" s="12"/>
      <c r="F402" s="12"/>
      <c r="G402" s="78"/>
      <c r="H402" s="79">
        <f t="shared" ref="H402:M402" si="159">H399+H287+H263</f>
        <v>50000</v>
      </c>
      <c r="I402" s="79">
        <f t="shared" si="159"/>
        <v>3225346</v>
      </c>
      <c r="J402" s="79">
        <f t="shared" si="159"/>
        <v>3454910.46</v>
      </c>
      <c r="K402" s="79">
        <f t="shared" si="159"/>
        <v>3695413.8738000002</v>
      </c>
      <c r="L402" s="79">
        <f t="shared" si="159"/>
        <v>3806276.2900139997</v>
      </c>
      <c r="M402" s="79">
        <f t="shared" si="159"/>
        <v>3967735.9487344185</v>
      </c>
      <c r="N402" s="79">
        <f t="shared" ref="N402" si="160">N399+N287+N263</f>
        <v>4086768.027196453</v>
      </c>
      <c r="O402" s="96"/>
    </row>
    <row r="403" spans="1:15" outlineLevel="1" x14ac:dyDescent="0.2">
      <c r="D403" s="27"/>
      <c r="E403" s="27"/>
      <c r="F403" s="26"/>
      <c r="G403" s="39"/>
      <c r="H403" s="56"/>
      <c r="I403" s="56"/>
      <c r="J403" s="56"/>
      <c r="K403" s="56"/>
      <c r="L403" s="56"/>
      <c r="M403" s="56"/>
      <c r="N403" s="56"/>
      <c r="O403" s="96"/>
    </row>
    <row r="404" spans="1:15" outlineLevel="1" x14ac:dyDescent="0.2">
      <c r="B404" s="74" t="s">
        <v>105</v>
      </c>
      <c r="C404" s="70"/>
      <c r="D404" s="70"/>
      <c r="E404" s="70"/>
      <c r="F404" s="71"/>
      <c r="G404" s="72"/>
      <c r="H404" s="73"/>
      <c r="I404" s="73"/>
      <c r="J404" s="73"/>
      <c r="K404" s="73"/>
      <c r="L404" s="73"/>
      <c r="M404" s="73"/>
      <c r="N404" s="73"/>
      <c r="O404" s="96"/>
    </row>
    <row r="405" spans="1:15" s="198" customFormat="1" ht="16" outlineLevel="1" thickBot="1" x14ac:dyDescent="0.25">
      <c r="D405" s="199"/>
      <c r="E405" s="199"/>
      <c r="F405" s="197"/>
      <c r="G405" s="194"/>
      <c r="H405" s="200"/>
      <c r="I405" s="200"/>
      <c r="J405" s="200"/>
      <c r="K405" s="200"/>
      <c r="L405" s="200"/>
      <c r="M405" s="200"/>
      <c r="N405" s="200"/>
      <c r="O405" s="196"/>
    </row>
    <row r="406" spans="1:15" s="198" customFormat="1" hidden="1" outlineLevel="2" x14ac:dyDescent="0.2">
      <c r="A406" s="198" t="s">
        <v>48</v>
      </c>
      <c r="D406" s="201" t="s">
        <v>48</v>
      </c>
      <c r="E406" s="199"/>
      <c r="F406" s="197"/>
      <c r="G406" s="194"/>
      <c r="H406" s="200"/>
      <c r="I406" s="200"/>
      <c r="J406" s="200"/>
      <c r="K406" s="200"/>
      <c r="L406" s="200"/>
      <c r="M406" s="200"/>
      <c r="N406" s="200"/>
      <c r="O406" s="196"/>
    </row>
    <row r="407" spans="1:15" s="198" customFormat="1" hidden="1" outlineLevel="3" x14ac:dyDescent="0.2">
      <c r="A407" s="198" t="s">
        <v>48</v>
      </c>
      <c r="D407" s="202"/>
      <c r="E407" s="199"/>
      <c r="F407" s="197"/>
      <c r="G407" s="194"/>
      <c r="H407" s="200"/>
      <c r="I407" s="200"/>
      <c r="J407" s="200"/>
      <c r="K407" s="200"/>
      <c r="L407" s="200"/>
      <c r="M407" s="200"/>
      <c r="N407" s="200"/>
      <c r="O407" s="196"/>
    </row>
    <row r="408" spans="1:15" s="198" customFormat="1" hidden="1" outlineLevel="3" x14ac:dyDescent="0.2">
      <c r="A408" s="198" t="s">
        <v>48</v>
      </c>
      <c r="D408" s="202" t="str">
        <f>$D$90</f>
        <v>Administrators</v>
      </c>
      <c r="E408" s="199"/>
      <c r="F408" s="197"/>
      <c r="G408" s="194"/>
      <c r="H408" s="200"/>
      <c r="I408" s="200"/>
      <c r="J408" s="200"/>
      <c r="K408" s="200"/>
      <c r="L408" s="200"/>
      <c r="M408" s="200"/>
      <c r="N408" s="200"/>
      <c r="O408" s="196"/>
    </row>
    <row r="409" spans="1:15" s="198" customFormat="1" hidden="1" outlineLevel="3" x14ac:dyDescent="0.2">
      <c r="A409" s="198" t="s">
        <v>48</v>
      </c>
      <c r="D409" s="199" t="str">
        <f>$D$91</f>
        <v>Executive Director</v>
      </c>
      <c r="E409" s="199"/>
      <c r="F409" s="197"/>
      <c r="G409" s="194"/>
      <c r="H409" s="195">
        <f>(H91*$F$66*$F$64)</f>
        <v>0</v>
      </c>
      <c r="I409" s="195">
        <f t="shared" ref="I409:N413" si="161">(I91*$F$66*$F$64)*$F$28^(I$6-$H$6)</f>
        <v>9311.2000000000007</v>
      </c>
      <c r="J409" s="195">
        <f t="shared" si="161"/>
        <v>9590.5360000000001</v>
      </c>
      <c r="K409" s="195">
        <f t="shared" si="161"/>
        <v>9878.2520800000002</v>
      </c>
      <c r="L409" s="195">
        <f t="shared" si="161"/>
        <v>10174.599642399999</v>
      </c>
      <c r="M409" s="195">
        <f t="shared" si="161"/>
        <v>10479.837631671999</v>
      </c>
      <c r="N409" s="195">
        <f t="shared" si="161"/>
        <v>10794.232760622159</v>
      </c>
      <c r="O409" s="196"/>
    </row>
    <row r="410" spans="1:15" s="198" customFormat="1" hidden="1" outlineLevel="3" x14ac:dyDescent="0.2">
      <c r="A410" s="198" t="s">
        <v>48</v>
      </c>
      <c r="D410" s="199" t="str">
        <f>$D$92</f>
        <v>Assistant Director</v>
      </c>
      <c r="E410" s="199"/>
      <c r="F410" s="197"/>
      <c r="G410" s="194"/>
      <c r="H410" s="195">
        <f>(H92*$F$66*$F$64)</f>
        <v>0</v>
      </c>
      <c r="I410" s="195">
        <f t="shared" si="161"/>
        <v>9311.2000000000007</v>
      </c>
      <c r="J410" s="195">
        <f t="shared" si="161"/>
        <v>9590.5360000000001</v>
      </c>
      <c r="K410" s="195">
        <f t="shared" si="161"/>
        <v>9878.2520800000002</v>
      </c>
      <c r="L410" s="195">
        <f t="shared" si="161"/>
        <v>10174.599642399999</v>
      </c>
      <c r="M410" s="195">
        <f t="shared" si="161"/>
        <v>10479.837631671999</v>
      </c>
      <c r="N410" s="195">
        <f t="shared" si="161"/>
        <v>10794.232760622159</v>
      </c>
      <c r="O410" s="196"/>
    </row>
    <row r="411" spans="1:15" s="198" customFormat="1" hidden="1" outlineLevel="3" x14ac:dyDescent="0.2">
      <c r="A411" s="198" t="s">
        <v>48</v>
      </c>
      <c r="D411" s="199" t="str">
        <f>$D$93</f>
        <v>Guidance Counselor</v>
      </c>
      <c r="E411" s="199"/>
      <c r="F411" s="197"/>
      <c r="G411" s="194"/>
      <c r="H411" s="195">
        <f>(H93*$F$66*$F$64)</f>
        <v>0</v>
      </c>
      <c r="I411" s="195">
        <f t="shared" si="161"/>
        <v>9311.2000000000007</v>
      </c>
      <c r="J411" s="195">
        <f t="shared" si="161"/>
        <v>9590.5360000000001</v>
      </c>
      <c r="K411" s="195">
        <f t="shared" si="161"/>
        <v>9878.2520800000002</v>
      </c>
      <c r="L411" s="195">
        <f t="shared" si="161"/>
        <v>10174.599642399999</v>
      </c>
      <c r="M411" s="195">
        <f t="shared" si="161"/>
        <v>10479.837631671999</v>
      </c>
      <c r="N411" s="195">
        <f t="shared" si="161"/>
        <v>10794.232760622159</v>
      </c>
      <c r="O411" s="196"/>
    </row>
    <row r="412" spans="1:15" s="198" customFormat="1" hidden="1" outlineLevel="3" x14ac:dyDescent="0.2">
      <c r="A412" s="198" t="s">
        <v>48</v>
      </c>
      <c r="D412" s="199" t="str">
        <f>$D$94</f>
        <v>Guidance Counselor (2)</v>
      </c>
      <c r="E412" s="199"/>
      <c r="F412" s="197"/>
      <c r="G412" s="194"/>
      <c r="H412" s="195">
        <f>(H94*$F$66*$F$64)</f>
        <v>0</v>
      </c>
      <c r="I412" s="195">
        <f t="shared" si="161"/>
        <v>0</v>
      </c>
      <c r="J412" s="195">
        <f t="shared" si="161"/>
        <v>9590.5360000000001</v>
      </c>
      <c r="K412" s="195">
        <f t="shared" si="161"/>
        <v>9878.2520800000002</v>
      </c>
      <c r="L412" s="195">
        <f t="shared" si="161"/>
        <v>10174.599642399999</v>
      </c>
      <c r="M412" s="195">
        <f t="shared" si="161"/>
        <v>10479.837631671999</v>
      </c>
      <c r="N412" s="195">
        <f t="shared" si="161"/>
        <v>10794.232760622159</v>
      </c>
      <c r="O412" s="196"/>
    </row>
    <row r="413" spans="1:15" s="198" customFormat="1" hidden="1" outlineLevel="3" x14ac:dyDescent="0.2">
      <c r="A413" s="198" t="s">
        <v>48</v>
      </c>
      <c r="D413" s="199" t="str">
        <f>$D$95</f>
        <v>Instructional guides (2)</v>
      </c>
      <c r="E413" s="199"/>
      <c r="F413" s="197"/>
      <c r="G413" s="194"/>
      <c r="H413" s="195">
        <f>(H95*$F$66*$F$64)</f>
        <v>0</v>
      </c>
      <c r="I413" s="195">
        <f t="shared" si="161"/>
        <v>9311.2000000000007</v>
      </c>
      <c r="J413" s="195">
        <f t="shared" si="161"/>
        <v>9590.5360000000001</v>
      </c>
      <c r="K413" s="195">
        <f t="shared" si="161"/>
        <v>9878.2520800000002</v>
      </c>
      <c r="L413" s="195">
        <f t="shared" si="161"/>
        <v>10174.599642399999</v>
      </c>
      <c r="M413" s="195">
        <f t="shared" si="161"/>
        <v>10479.837631671999</v>
      </c>
      <c r="N413" s="195">
        <f t="shared" si="161"/>
        <v>10794.232760622159</v>
      </c>
      <c r="O413" s="196"/>
    </row>
    <row r="414" spans="1:15" s="198" customFormat="1" hidden="1" outlineLevel="3" x14ac:dyDescent="0.2">
      <c r="A414" s="198" t="s">
        <v>48</v>
      </c>
      <c r="D414" s="199"/>
      <c r="E414" s="199"/>
      <c r="F414" s="197"/>
      <c r="G414" s="194"/>
      <c r="H414" s="195"/>
      <c r="I414" s="195"/>
      <c r="J414" s="195"/>
      <c r="K414" s="195"/>
      <c r="L414" s="195"/>
      <c r="M414" s="195"/>
      <c r="N414" s="195"/>
      <c r="O414" s="196"/>
    </row>
    <row r="415" spans="1:15" s="198" customFormat="1" hidden="1" outlineLevel="3" x14ac:dyDescent="0.2">
      <c r="A415" s="198" t="s">
        <v>48</v>
      </c>
      <c r="D415" s="199"/>
      <c r="E415" s="199"/>
      <c r="F415" s="197"/>
      <c r="G415" s="194"/>
      <c r="H415" s="195"/>
      <c r="I415" s="195"/>
      <c r="J415" s="195"/>
      <c r="K415" s="195"/>
      <c r="L415" s="195"/>
      <c r="M415" s="195"/>
      <c r="N415" s="195"/>
      <c r="O415" s="196"/>
    </row>
    <row r="416" spans="1:15" s="198" customFormat="1" hidden="1" outlineLevel="3" x14ac:dyDescent="0.2">
      <c r="A416" s="198" t="s">
        <v>48</v>
      </c>
      <c r="D416" s="202" t="str">
        <f>$D$99</f>
        <v>Office Staff</v>
      </c>
      <c r="E416" s="199"/>
      <c r="F416" s="197"/>
      <c r="G416" s="194"/>
      <c r="H416" s="195"/>
      <c r="I416" s="195"/>
      <c r="J416" s="195"/>
      <c r="K416" s="195"/>
      <c r="L416" s="195"/>
      <c r="M416" s="195"/>
      <c r="N416" s="195"/>
      <c r="O416" s="196"/>
    </row>
    <row r="417" spans="1:15" s="198" customFormat="1" hidden="1" outlineLevel="3" x14ac:dyDescent="0.2">
      <c r="A417" s="198" t="s">
        <v>48</v>
      </c>
      <c r="D417" s="199" t="str">
        <f>$D$100</f>
        <v>Office Staff</v>
      </c>
      <c r="E417" s="199"/>
      <c r="F417" s="197"/>
      <c r="G417" s="194"/>
      <c r="H417" s="195">
        <f>(H100*$F$66*$F$64)</f>
        <v>0</v>
      </c>
      <c r="I417" s="195">
        <f t="shared" ref="I417:N419" si="162">(I100*$F$66*$F$64)*$F$28^(I$6-$H$6)</f>
        <v>9311.2000000000007</v>
      </c>
      <c r="J417" s="195">
        <f t="shared" si="162"/>
        <v>9590.5360000000001</v>
      </c>
      <c r="K417" s="195">
        <f t="shared" si="162"/>
        <v>9878.2520800000002</v>
      </c>
      <c r="L417" s="195">
        <f t="shared" si="162"/>
        <v>10174.599642399999</v>
      </c>
      <c r="M417" s="195">
        <f t="shared" si="162"/>
        <v>10479.837631671999</v>
      </c>
      <c r="N417" s="195">
        <f t="shared" si="162"/>
        <v>10794.232760622159</v>
      </c>
      <c r="O417" s="196"/>
    </row>
    <row r="418" spans="1:15" s="198" customFormat="1" hidden="1" outlineLevel="3" x14ac:dyDescent="0.2">
      <c r="A418" s="198" t="s">
        <v>48</v>
      </c>
      <c r="D418" s="199" t="str">
        <f>$D$101</f>
        <v>External Relations</v>
      </c>
      <c r="E418" s="199"/>
      <c r="F418" s="197"/>
      <c r="G418" s="194"/>
      <c r="H418" s="195">
        <f>(H101*$F$66*$F$64)</f>
        <v>0</v>
      </c>
      <c r="I418" s="195">
        <f t="shared" si="162"/>
        <v>0</v>
      </c>
      <c r="J418" s="195">
        <f t="shared" si="162"/>
        <v>0</v>
      </c>
      <c r="K418" s="195">
        <f t="shared" si="162"/>
        <v>9878.2520800000002</v>
      </c>
      <c r="L418" s="195">
        <f t="shared" si="162"/>
        <v>10174.599642399999</v>
      </c>
      <c r="M418" s="195">
        <f t="shared" si="162"/>
        <v>10479.837631671999</v>
      </c>
      <c r="N418" s="195">
        <f t="shared" si="162"/>
        <v>10794.232760622159</v>
      </c>
      <c r="O418" s="196"/>
    </row>
    <row r="419" spans="1:15" s="198" customFormat="1" hidden="1" outlineLevel="3" x14ac:dyDescent="0.2">
      <c r="A419" s="198" t="s">
        <v>48</v>
      </c>
      <c r="D419" s="199" t="str">
        <f>$D$102</f>
        <v>Start Up staff</v>
      </c>
      <c r="E419" s="199"/>
      <c r="F419" s="197"/>
      <c r="G419" s="194"/>
      <c r="H419" s="195">
        <f>(H102*$F$66*$F$64)</f>
        <v>9040</v>
      </c>
      <c r="I419" s="195">
        <f t="shared" si="162"/>
        <v>0</v>
      </c>
      <c r="J419" s="195">
        <f t="shared" si="162"/>
        <v>0</v>
      </c>
      <c r="K419" s="195">
        <f t="shared" si="162"/>
        <v>0</v>
      </c>
      <c r="L419" s="195">
        <f t="shared" si="162"/>
        <v>0</v>
      </c>
      <c r="M419" s="195">
        <f t="shared" si="162"/>
        <v>0</v>
      </c>
      <c r="N419" s="195">
        <f t="shared" si="162"/>
        <v>0</v>
      </c>
      <c r="O419" s="196"/>
    </row>
    <row r="420" spans="1:15" s="198" customFormat="1" hidden="1" outlineLevel="3" x14ac:dyDescent="0.2">
      <c r="A420" s="198" t="s">
        <v>48</v>
      </c>
      <c r="D420" s="199"/>
      <c r="E420" s="199"/>
      <c r="F420" s="197"/>
      <c r="G420" s="194"/>
      <c r="H420" s="195"/>
      <c r="I420" s="195"/>
      <c r="J420" s="195"/>
      <c r="K420" s="195"/>
      <c r="L420" s="195"/>
      <c r="M420" s="195"/>
      <c r="N420" s="195"/>
      <c r="O420" s="196"/>
    </row>
    <row r="421" spans="1:15" s="198" customFormat="1" hidden="1" outlineLevel="3" x14ac:dyDescent="0.2">
      <c r="A421" s="198" t="s">
        <v>48</v>
      </c>
      <c r="D421" s="202"/>
      <c r="E421" s="199"/>
      <c r="F421" s="197"/>
      <c r="G421" s="194"/>
      <c r="H421" s="195"/>
      <c r="I421" s="195"/>
      <c r="J421" s="195"/>
      <c r="K421" s="195"/>
      <c r="L421" s="195"/>
      <c r="M421" s="195"/>
      <c r="N421" s="195"/>
      <c r="O421" s="196"/>
    </row>
    <row r="422" spans="1:15" s="198" customFormat="1" hidden="1" outlineLevel="3" x14ac:dyDescent="0.2">
      <c r="A422" s="198" t="s">
        <v>48</v>
      </c>
      <c r="D422" s="202" t="str">
        <f>$D$105</f>
        <v>Total Administrators and Office Staff</v>
      </c>
      <c r="E422" s="199"/>
      <c r="F422" s="197"/>
      <c r="G422" s="194"/>
      <c r="H422" s="203">
        <f t="shared" ref="H422:M422" si="163">SUM(H409:H420)</f>
        <v>9040</v>
      </c>
      <c r="I422" s="203">
        <f t="shared" si="163"/>
        <v>46556</v>
      </c>
      <c r="J422" s="203">
        <f t="shared" si="163"/>
        <v>57543.216</v>
      </c>
      <c r="K422" s="203">
        <f t="shared" si="163"/>
        <v>69147.764559999996</v>
      </c>
      <c r="L422" s="203">
        <f t="shared" si="163"/>
        <v>71222.197496799985</v>
      </c>
      <c r="M422" s="203">
        <f t="shared" si="163"/>
        <v>73358.86342170398</v>
      </c>
      <c r="N422" s="203">
        <f t="shared" ref="N422" si="164">SUM(N409:N420)</f>
        <v>75559.629324355104</v>
      </c>
      <c r="O422" s="196"/>
    </row>
    <row r="423" spans="1:15" s="198" customFormat="1" hidden="1" outlineLevel="3" x14ac:dyDescent="0.2">
      <c r="A423" s="198" t="s">
        <v>48</v>
      </c>
      <c r="D423" s="202"/>
      <c r="E423" s="199"/>
      <c r="F423" s="197"/>
      <c r="G423" s="194"/>
      <c r="H423" s="195"/>
      <c r="I423" s="195"/>
      <c r="J423" s="195"/>
      <c r="K423" s="195"/>
      <c r="L423" s="195"/>
      <c r="M423" s="195"/>
      <c r="N423" s="195"/>
      <c r="O423" s="196"/>
    </row>
    <row r="424" spans="1:15" s="198" customFormat="1" hidden="1" outlineLevel="3" x14ac:dyDescent="0.2">
      <c r="A424" s="198" t="s">
        <v>48</v>
      </c>
      <c r="D424" s="202" t="str">
        <f>$D$107</f>
        <v>Special Education and ELL Teachers</v>
      </c>
      <c r="E424" s="199"/>
      <c r="F424" s="197"/>
      <c r="G424" s="194"/>
      <c r="H424" s="195"/>
      <c r="I424" s="195"/>
      <c r="J424" s="195"/>
      <c r="K424" s="195"/>
      <c r="L424" s="195"/>
      <c r="M424" s="195"/>
      <c r="N424" s="195"/>
      <c r="O424" s="196"/>
    </row>
    <row r="425" spans="1:15" s="198" customFormat="1" hidden="1" outlineLevel="3" x14ac:dyDescent="0.2">
      <c r="A425" s="198" t="s">
        <v>48</v>
      </c>
      <c r="D425" s="199" t="str">
        <f>$D$108</f>
        <v>Special Education Director</v>
      </c>
      <c r="E425" s="199"/>
      <c r="F425" s="197"/>
      <c r="G425" s="194"/>
      <c r="H425" s="195">
        <f t="shared" ref="H425:H444" si="165">(H108*$F$66*$F$64)</f>
        <v>0</v>
      </c>
      <c r="I425" s="195">
        <f t="shared" ref="I425:N434" si="166">(I108*$F$66*$F$64)*$F$28^(I$6-$H$6)</f>
        <v>9311.2000000000007</v>
      </c>
      <c r="J425" s="195">
        <f t="shared" si="166"/>
        <v>9590.5360000000001</v>
      </c>
      <c r="K425" s="195">
        <f t="shared" si="166"/>
        <v>9878.2520800000002</v>
      </c>
      <c r="L425" s="195">
        <f t="shared" si="166"/>
        <v>10174.599642399999</v>
      </c>
      <c r="M425" s="195">
        <f t="shared" si="166"/>
        <v>10479.837631671999</v>
      </c>
      <c r="N425" s="195">
        <f t="shared" si="166"/>
        <v>10794.232760622159</v>
      </c>
      <c r="O425" s="196"/>
    </row>
    <row r="426" spans="1:15" s="198" customFormat="1" hidden="1" outlineLevel="3" x14ac:dyDescent="0.2">
      <c r="A426" s="198" t="s">
        <v>48</v>
      </c>
      <c r="D426" s="199" t="str">
        <f>$D$109</f>
        <v>Special Education Teacher x 4</v>
      </c>
      <c r="E426" s="199"/>
      <c r="F426" s="197"/>
      <c r="G426" s="194"/>
      <c r="H426" s="195">
        <f t="shared" si="165"/>
        <v>0</v>
      </c>
      <c r="I426" s="195">
        <f t="shared" si="166"/>
        <v>9311.2000000000007</v>
      </c>
      <c r="J426" s="195">
        <f t="shared" si="166"/>
        <v>9590.5360000000001</v>
      </c>
      <c r="K426" s="195">
        <f t="shared" si="166"/>
        <v>9878.2520800000002</v>
      </c>
      <c r="L426" s="195">
        <f t="shared" si="166"/>
        <v>10174.599642399999</v>
      </c>
      <c r="M426" s="195">
        <f t="shared" si="166"/>
        <v>10479.837631671999</v>
      </c>
      <c r="N426" s="195">
        <f t="shared" si="166"/>
        <v>10794.232760622159</v>
      </c>
      <c r="O426" s="196"/>
    </row>
    <row r="427" spans="1:15" s="198" customFormat="1" hidden="1" outlineLevel="3" x14ac:dyDescent="0.2">
      <c r="A427" s="198" t="s">
        <v>48</v>
      </c>
      <c r="D427" s="199" t="str">
        <f>$D$110</f>
        <v>Special Education Teacher</v>
      </c>
      <c r="E427" s="199"/>
      <c r="F427" s="197"/>
      <c r="G427" s="194"/>
      <c r="H427" s="195">
        <f t="shared" si="165"/>
        <v>0</v>
      </c>
      <c r="I427" s="195">
        <f t="shared" si="166"/>
        <v>0</v>
      </c>
      <c r="J427" s="195">
        <f t="shared" si="166"/>
        <v>0</v>
      </c>
      <c r="K427" s="195">
        <f t="shared" si="166"/>
        <v>9878.2520800000002</v>
      </c>
      <c r="L427" s="195">
        <f t="shared" si="166"/>
        <v>10174.599642399999</v>
      </c>
      <c r="M427" s="195">
        <f t="shared" si="166"/>
        <v>10479.837631671999</v>
      </c>
      <c r="N427" s="195">
        <f t="shared" si="166"/>
        <v>10794.232760622159</v>
      </c>
      <c r="O427" s="196"/>
    </row>
    <row r="428" spans="1:15" s="198" customFormat="1" hidden="1" outlineLevel="3" x14ac:dyDescent="0.2">
      <c r="A428" s="198" t="s">
        <v>48</v>
      </c>
      <c r="D428" s="199">
        <f>$D$111</f>
        <v>0</v>
      </c>
      <c r="E428" s="199"/>
      <c r="F428" s="197"/>
      <c r="G428" s="194"/>
      <c r="H428" s="195">
        <f t="shared" si="165"/>
        <v>0</v>
      </c>
      <c r="I428" s="195">
        <f t="shared" si="166"/>
        <v>0</v>
      </c>
      <c r="J428" s="195">
        <f t="shared" si="166"/>
        <v>0</v>
      </c>
      <c r="K428" s="195">
        <f t="shared" si="166"/>
        <v>0</v>
      </c>
      <c r="L428" s="195">
        <f t="shared" si="166"/>
        <v>0</v>
      </c>
      <c r="M428" s="195">
        <f t="shared" si="166"/>
        <v>0</v>
      </c>
      <c r="N428" s="195">
        <f t="shared" si="166"/>
        <v>0</v>
      </c>
      <c r="O428" s="196"/>
    </row>
    <row r="429" spans="1:15" s="198" customFormat="1" hidden="1" outlineLevel="3" x14ac:dyDescent="0.2">
      <c r="A429" s="198" t="s">
        <v>48</v>
      </c>
      <c r="D429" s="199">
        <f>$D$112</f>
        <v>0</v>
      </c>
      <c r="E429" s="199"/>
      <c r="F429" s="197"/>
      <c r="G429" s="194"/>
      <c r="H429" s="195">
        <f t="shared" si="165"/>
        <v>0</v>
      </c>
      <c r="I429" s="195">
        <f t="shared" si="166"/>
        <v>0</v>
      </c>
      <c r="J429" s="195">
        <f t="shared" si="166"/>
        <v>0</v>
      </c>
      <c r="K429" s="195">
        <f t="shared" si="166"/>
        <v>0</v>
      </c>
      <c r="L429" s="195">
        <f t="shared" si="166"/>
        <v>0</v>
      </c>
      <c r="M429" s="195">
        <f t="shared" si="166"/>
        <v>0</v>
      </c>
      <c r="N429" s="195">
        <f t="shared" si="166"/>
        <v>0</v>
      </c>
      <c r="O429" s="196"/>
    </row>
    <row r="430" spans="1:15" s="198" customFormat="1" hidden="1" outlineLevel="3" x14ac:dyDescent="0.2">
      <c r="A430" s="198" t="s">
        <v>48</v>
      </c>
      <c r="D430" s="199">
        <f>$D$113</f>
        <v>0</v>
      </c>
      <c r="E430" s="199"/>
      <c r="F430" s="197"/>
      <c r="G430" s="194"/>
      <c r="H430" s="195">
        <f t="shared" si="165"/>
        <v>0</v>
      </c>
      <c r="I430" s="195">
        <f t="shared" si="166"/>
        <v>0</v>
      </c>
      <c r="J430" s="195">
        <f t="shared" si="166"/>
        <v>0</v>
      </c>
      <c r="K430" s="195">
        <f t="shared" si="166"/>
        <v>0</v>
      </c>
      <c r="L430" s="195">
        <f t="shared" si="166"/>
        <v>0</v>
      </c>
      <c r="M430" s="195">
        <f t="shared" si="166"/>
        <v>0</v>
      </c>
      <c r="N430" s="195">
        <f t="shared" si="166"/>
        <v>0</v>
      </c>
      <c r="O430" s="196"/>
    </row>
    <row r="431" spans="1:15" s="198" customFormat="1" hidden="1" outlineLevel="3" x14ac:dyDescent="0.2">
      <c r="A431" s="198" t="s">
        <v>48</v>
      </c>
      <c r="D431" s="199">
        <f>$D$114</f>
        <v>0</v>
      </c>
      <c r="E431" s="199"/>
      <c r="F431" s="197"/>
      <c r="G431" s="194"/>
      <c r="H431" s="195">
        <f t="shared" si="165"/>
        <v>0</v>
      </c>
      <c r="I431" s="195">
        <f t="shared" si="166"/>
        <v>0</v>
      </c>
      <c r="J431" s="195">
        <f t="shared" si="166"/>
        <v>0</v>
      </c>
      <c r="K431" s="195">
        <f t="shared" si="166"/>
        <v>0</v>
      </c>
      <c r="L431" s="195">
        <f t="shared" si="166"/>
        <v>0</v>
      </c>
      <c r="M431" s="195">
        <f t="shared" si="166"/>
        <v>0</v>
      </c>
      <c r="N431" s="195">
        <f t="shared" si="166"/>
        <v>0</v>
      </c>
      <c r="O431" s="196"/>
    </row>
    <row r="432" spans="1:15" s="198" customFormat="1" hidden="1" outlineLevel="3" x14ac:dyDescent="0.2">
      <c r="A432" s="198" t="s">
        <v>48</v>
      </c>
      <c r="D432" s="199">
        <f>$D$115</f>
        <v>0</v>
      </c>
      <c r="E432" s="199"/>
      <c r="F432" s="197"/>
      <c r="G432" s="194"/>
      <c r="H432" s="195">
        <f t="shared" si="165"/>
        <v>0</v>
      </c>
      <c r="I432" s="195">
        <f t="shared" si="166"/>
        <v>0</v>
      </c>
      <c r="J432" s="195">
        <f t="shared" si="166"/>
        <v>0</v>
      </c>
      <c r="K432" s="195">
        <f t="shared" si="166"/>
        <v>0</v>
      </c>
      <c r="L432" s="195">
        <f t="shared" si="166"/>
        <v>0</v>
      </c>
      <c r="M432" s="195">
        <f t="shared" si="166"/>
        <v>0</v>
      </c>
      <c r="N432" s="195">
        <f t="shared" si="166"/>
        <v>0</v>
      </c>
      <c r="O432" s="196"/>
    </row>
    <row r="433" spans="1:15" s="198" customFormat="1" hidden="1" outlineLevel="3" x14ac:dyDescent="0.2">
      <c r="A433" s="198" t="s">
        <v>48</v>
      </c>
      <c r="D433" s="199">
        <f>$D$116</f>
        <v>0</v>
      </c>
      <c r="E433" s="199"/>
      <c r="F433" s="197"/>
      <c r="G433" s="194"/>
      <c r="H433" s="195">
        <f t="shared" si="165"/>
        <v>0</v>
      </c>
      <c r="I433" s="195">
        <f t="shared" si="166"/>
        <v>0</v>
      </c>
      <c r="J433" s="195">
        <f t="shared" si="166"/>
        <v>0</v>
      </c>
      <c r="K433" s="195">
        <f t="shared" si="166"/>
        <v>0</v>
      </c>
      <c r="L433" s="195">
        <f t="shared" si="166"/>
        <v>0</v>
      </c>
      <c r="M433" s="195">
        <f t="shared" si="166"/>
        <v>0</v>
      </c>
      <c r="N433" s="195">
        <f t="shared" si="166"/>
        <v>0</v>
      </c>
      <c r="O433" s="196"/>
    </row>
    <row r="434" spans="1:15" s="198" customFormat="1" hidden="1" outlineLevel="3" x14ac:dyDescent="0.2">
      <c r="A434" s="198" t="s">
        <v>48</v>
      </c>
      <c r="D434" s="199">
        <f>$D$117</f>
        <v>0</v>
      </c>
      <c r="E434" s="199"/>
      <c r="F434" s="197"/>
      <c r="G434" s="194"/>
      <c r="H434" s="195">
        <f t="shared" si="165"/>
        <v>0</v>
      </c>
      <c r="I434" s="195">
        <f t="shared" si="166"/>
        <v>0</v>
      </c>
      <c r="J434" s="195">
        <f t="shared" si="166"/>
        <v>0</v>
      </c>
      <c r="K434" s="195">
        <f t="shared" si="166"/>
        <v>0</v>
      </c>
      <c r="L434" s="195">
        <f t="shared" si="166"/>
        <v>0</v>
      </c>
      <c r="M434" s="195">
        <f t="shared" si="166"/>
        <v>0</v>
      </c>
      <c r="N434" s="195">
        <f t="shared" si="166"/>
        <v>0</v>
      </c>
      <c r="O434" s="196"/>
    </row>
    <row r="435" spans="1:15" s="198" customFormat="1" hidden="1" outlineLevel="3" x14ac:dyDescent="0.2">
      <c r="A435" s="198" t="s">
        <v>48</v>
      </c>
      <c r="D435" s="199">
        <f>$D$118</f>
        <v>0</v>
      </c>
      <c r="E435" s="199"/>
      <c r="F435" s="197"/>
      <c r="G435" s="194"/>
      <c r="H435" s="195">
        <f t="shared" si="165"/>
        <v>0</v>
      </c>
      <c r="I435" s="195">
        <f t="shared" ref="I435:N444" si="167">(I118*$F$66*$F$64)*$F$28^(I$6-$H$6)</f>
        <v>0</v>
      </c>
      <c r="J435" s="195">
        <f t="shared" si="167"/>
        <v>0</v>
      </c>
      <c r="K435" s="195">
        <f t="shared" si="167"/>
        <v>0</v>
      </c>
      <c r="L435" s="195">
        <f t="shared" si="167"/>
        <v>0</v>
      </c>
      <c r="M435" s="195">
        <f t="shared" si="167"/>
        <v>0</v>
      </c>
      <c r="N435" s="195">
        <f t="shared" si="167"/>
        <v>0</v>
      </c>
      <c r="O435" s="196"/>
    </row>
    <row r="436" spans="1:15" s="198" customFormat="1" hidden="1" outlineLevel="3" x14ac:dyDescent="0.2">
      <c r="A436" s="198" t="s">
        <v>48</v>
      </c>
      <c r="D436" s="199">
        <f>$D$119</f>
        <v>0</v>
      </c>
      <c r="E436" s="199"/>
      <c r="F436" s="197"/>
      <c r="G436" s="194"/>
      <c r="H436" s="195">
        <f t="shared" si="165"/>
        <v>0</v>
      </c>
      <c r="I436" s="195">
        <f t="shared" si="167"/>
        <v>0</v>
      </c>
      <c r="J436" s="195">
        <f t="shared" si="167"/>
        <v>0</v>
      </c>
      <c r="K436" s="195">
        <f t="shared" si="167"/>
        <v>0</v>
      </c>
      <c r="L436" s="195">
        <f t="shared" si="167"/>
        <v>0</v>
      </c>
      <c r="M436" s="195">
        <f t="shared" si="167"/>
        <v>0</v>
      </c>
      <c r="N436" s="195">
        <f t="shared" si="167"/>
        <v>0</v>
      </c>
      <c r="O436" s="196"/>
    </row>
    <row r="437" spans="1:15" s="198" customFormat="1" hidden="1" outlineLevel="3" x14ac:dyDescent="0.2">
      <c r="A437" s="198" t="s">
        <v>48</v>
      </c>
      <c r="D437" s="199">
        <f>$D$120</f>
        <v>0</v>
      </c>
      <c r="E437" s="199"/>
      <c r="F437" s="197"/>
      <c r="G437" s="194"/>
      <c r="H437" s="195">
        <f t="shared" si="165"/>
        <v>0</v>
      </c>
      <c r="I437" s="195">
        <f t="shared" si="167"/>
        <v>0</v>
      </c>
      <c r="J437" s="195">
        <f t="shared" si="167"/>
        <v>0</v>
      </c>
      <c r="K437" s="195">
        <f t="shared" si="167"/>
        <v>0</v>
      </c>
      <c r="L437" s="195">
        <f t="shared" si="167"/>
        <v>0</v>
      </c>
      <c r="M437" s="195">
        <f t="shared" si="167"/>
        <v>0</v>
      </c>
      <c r="N437" s="195">
        <f t="shared" si="167"/>
        <v>0</v>
      </c>
      <c r="O437" s="196"/>
    </row>
    <row r="438" spans="1:15" s="198" customFormat="1" hidden="1" outlineLevel="3" x14ac:dyDescent="0.2">
      <c r="A438" s="198" t="s">
        <v>48</v>
      </c>
      <c r="D438" s="199">
        <f>$D$121</f>
        <v>0</v>
      </c>
      <c r="E438" s="199"/>
      <c r="F438" s="197"/>
      <c r="G438" s="194"/>
      <c r="H438" s="195">
        <f t="shared" si="165"/>
        <v>0</v>
      </c>
      <c r="I438" s="195">
        <f t="shared" si="167"/>
        <v>0</v>
      </c>
      <c r="J438" s="195">
        <f t="shared" si="167"/>
        <v>0</v>
      </c>
      <c r="K438" s="195">
        <f t="shared" si="167"/>
        <v>0</v>
      </c>
      <c r="L438" s="195">
        <f t="shared" si="167"/>
        <v>0</v>
      </c>
      <c r="M438" s="195">
        <f t="shared" si="167"/>
        <v>0</v>
      </c>
      <c r="N438" s="195">
        <f t="shared" si="167"/>
        <v>0</v>
      </c>
      <c r="O438" s="196"/>
    </row>
    <row r="439" spans="1:15" s="198" customFormat="1" hidden="1" outlineLevel="3" x14ac:dyDescent="0.2">
      <c r="A439" s="198" t="s">
        <v>48</v>
      </c>
      <c r="D439" s="199">
        <f>$D$122</f>
        <v>0</v>
      </c>
      <c r="E439" s="199"/>
      <c r="F439" s="197"/>
      <c r="G439" s="194"/>
      <c r="H439" s="195">
        <f t="shared" si="165"/>
        <v>0</v>
      </c>
      <c r="I439" s="195">
        <f t="shared" si="167"/>
        <v>0</v>
      </c>
      <c r="J439" s="195">
        <f t="shared" si="167"/>
        <v>0</v>
      </c>
      <c r="K439" s="195">
        <f t="shared" si="167"/>
        <v>0</v>
      </c>
      <c r="L439" s="195">
        <f t="shared" si="167"/>
        <v>0</v>
      </c>
      <c r="M439" s="195">
        <f t="shared" si="167"/>
        <v>0</v>
      </c>
      <c r="N439" s="195">
        <f t="shared" si="167"/>
        <v>0</v>
      </c>
      <c r="O439" s="196"/>
    </row>
    <row r="440" spans="1:15" s="198" customFormat="1" hidden="1" outlineLevel="3" x14ac:dyDescent="0.2">
      <c r="A440" s="198" t="s">
        <v>48</v>
      </c>
      <c r="D440" s="199">
        <f>$D$123</f>
        <v>0</v>
      </c>
      <c r="E440" s="199"/>
      <c r="F440" s="197"/>
      <c r="G440" s="194"/>
      <c r="H440" s="195">
        <f t="shared" si="165"/>
        <v>0</v>
      </c>
      <c r="I440" s="195">
        <f t="shared" si="167"/>
        <v>0</v>
      </c>
      <c r="J440" s="195">
        <f t="shared" si="167"/>
        <v>0</v>
      </c>
      <c r="K440" s="195">
        <f t="shared" si="167"/>
        <v>0</v>
      </c>
      <c r="L440" s="195">
        <f t="shared" si="167"/>
        <v>0</v>
      </c>
      <c r="M440" s="195">
        <f t="shared" si="167"/>
        <v>0</v>
      </c>
      <c r="N440" s="195">
        <f t="shared" si="167"/>
        <v>0</v>
      </c>
      <c r="O440" s="196"/>
    </row>
    <row r="441" spans="1:15" s="198" customFormat="1" hidden="1" outlineLevel="3" x14ac:dyDescent="0.2">
      <c r="A441" s="198" t="s">
        <v>48</v>
      </c>
      <c r="D441" s="199">
        <f>$D$124</f>
        <v>0</v>
      </c>
      <c r="E441" s="199"/>
      <c r="F441" s="197"/>
      <c r="G441" s="194"/>
      <c r="H441" s="195">
        <f t="shared" si="165"/>
        <v>0</v>
      </c>
      <c r="I441" s="195">
        <f t="shared" si="167"/>
        <v>0</v>
      </c>
      <c r="J441" s="195">
        <f t="shared" si="167"/>
        <v>0</v>
      </c>
      <c r="K441" s="195">
        <f t="shared" si="167"/>
        <v>0</v>
      </c>
      <c r="L441" s="195">
        <f t="shared" si="167"/>
        <v>0</v>
      </c>
      <c r="M441" s="195">
        <f t="shared" si="167"/>
        <v>0</v>
      </c>
      <c r="N441" s="195">
        <f t="shared" si="167"/>
        <v>0</v>
      </c>
      <c r="O441" s="196"/>
    </row>
    <row r="442" spans="1:15" s="198" customFormat="1" hidden="1" outlineLevel="3" x14ac:dyDescent="0.2">
      <c r="A442" s="198" t="s">
        <v>48</v>
      </c>
      <c r="D442" s="199">
        <f>$D$125</f>
        <v>0</v>
      </c>
      <c r="E442" s="199"/>
      <c r="F442" s="197"/>
      <c r="G442" s="194"/>
      <c r="H442" s="195">
        <f t="shared" si="165"/>
        <v>0</v>
      </c>
      <c r="I442" s="195">
        <f t="shared" si="167"/>
        <v>0</v>
      </c>
      <c r="J442" s="195">
        <f t="shared" si="167"/>
        <v>0</v>
      </c>
      <c r="K442" s="195">
        <f t="shared" si="167"/>
        <v>0</v>
      </c>
      <c r="L442" s="195">
        <f t="shared" si="167"/>
        <v>0</v>
      </c>
      <c r="M442" s="195">
        <f t="shared" si="167"/>
        <v>0</v>
      </c>
      <c r="N442" s="195">
        <f t="shared" si="167"/>
        <v>0</v>
      </c>
      <c r="O442" s="196"/>
    </row>
    <row r="443" spans="1:15" s="198" customFormat="1" hidden="1" outlineLevel="3" x14ac:dyDescent="0.2">
      <c r="A443" s="198" t="s">
        <v>48</v>
      </c>
      <c r="D443" s="199">
        <f>$D$126</f>
        <v>0</v>
      </c>
      <c r="E443" s="199"/>
      <c r="F443" s="197"/>
      <c r="G443" s="194"/>
      <c r="H443" s="195">
        <f t="shared" si="165"/>
        <v>0</v>
      </c>
      <c r="I443" s="195">
        <f t="shared" si="167"/>
        <v>0</v>
      </c>
      <c r="J443" s="195">
        <f t="shared" si="167"/>
        <v>0</v>
      </c>
      <c r="K443" s="195">
        <f t="shared" si="167"/>
        <v>0</v>
      </c>
      <c r="L443" s="195">
        <f t="shared" si="167"/>
        <v>0</v>
      </c>
      <c r="M443" s="195">
        <f t="shared" si="167"/>
        <v>0</v>
      </c>
      <c r="N443" s="195">
        <f t="shared" si="167"/>
        <v>0</v>
      </c>
      <c r="O443" s="196"/>
    </row>
    <row r="444" spans="1:15" s="198" customFormat="1" hidden="1" outlineLevel="3" x14ac:dyDescent="0.2">
      <c r="A444" s="198" t="s">
        <v>48</v>
      </c>
      <c r="D444" s="199">
        <f>$D$127</f>
        <v>0</v>
      </c>
      <c r="E444" s="199"/>
      <c r="F444" s="197"/>
      <c r="G444" s="194"/>
      <c r="H444" s="195">
        <f t="shared" si="165"/>
        <v>0</v>
      </c>
      <c r="I444" s="195">
        <f t="shared" si="167"/>
        <v>0</v>
      </c>
      <c r="J444" s="195">
        <f t="shared" si="167"/>
        <v>0</v>
      </c>
      <c r="K444" s="195">
        <f t="shared" si="167"/>
        <v>0</v>
      </c>
      <c r="L444" s="195">
        <f t="shared" si="167"/>
        <v>0</v>
      </c>
      <c r="M444" s="195">
        <f t="shared" si="167"/>
        <v>0</v>
      </c>
      <c r="N444" s="195">
        <f t="shared" si="167"/>
        <v>0</v>
      </c>
      <c r="O444" s="196"/>
    </row>
    <row r="445" spans="1:15" s="198" customFormat="1" hidden="1" outlineLevel="3" x14ac:dyDescent="0.2">
      <c r="A445" s="198" t="s">
        <v>48</v>
      </c>
      <c r="D445" s="202"/>
      <c r="E445" s="199"/>
      <c r="F445" s="197"/>
      <c r="G445" s="194"/>
      <c r="H445" s="195"/>
      <c r="I445" s="195"/>
      <c r="J445" s="195"/>
      <c r="K445" s="195"/>
      <c r="L445" s="195"/>
      <c r="M445" s="195"/>
      <c r="N445" s="195"/>
      <c r="O445" s="196"/>
    </row>
    <row r="446" spans="1:15" s="198" customFormat="1" hidden="1" outlineLevel="3" x14ac:dyDescent="0.2">
      <c r="A446" s="198" t="s">
        <v>48</v>
      </c>
      <c r="D446" s="202" t="str">
        <f>$D$129</f>
        <v xml:space="preserve">Total Special Education/ELL Teachers </v>
      </c>
      <c r="E446" s="199"/>
      <c r="F446" s="197"/>
      <c r="G446" s="194"/>
      <c r="H446" s="203">
        <f t="shared" ref="H446:M446" si="168">SUM(H425:H444)</f>
        <v>0</v>
      </c>
      <c r="I446" s="203">
        <f t="shared" si="168"/>
        <v>18622.400000000001</v>
      </c>
      <c r="J446" s="203">
        <f t="shared" si="168"/>
        <v>19181.072</v>
      </c>
      <c r="K446" s="203">
        <f t="shared" si="168"/>
        <v>29634.756240000002</v>
      </c>
      <c r="L446" s="203">
        <f t="shared" si="168"/>
        <v>30523.798927199998</v>
      </c>
      <c r="M446" s="203">
        <f t="shared" si="168"/>
        <v>31439.512895015996</v>
      </c>
      <c r="N446" s="203">
        <f t="shared" ref="N446" si="169">SUM(N425:N444)</f>
        <v>32382.698281866476</v>
      </c>
      <c r="O446" s="196"/>
    </row>
    <row r="447" spans="1:15" s="198" customFormat="1" hidden="1" outlineLevel="3" x14ac:dyDescent="0.2">
      <c r="A447" s="198" t="s">
        <v>48</v>
      </c>
      <c r="D447" s="199"/>
      <c r="E447" s="199"/>
      <c r="F447" s="197"/>
      <c r="G447" s="194"/>
      <c r="H447" s="195"/>
      <c r="I447" s="195"/>
      <c r="J447" s="195"/>
      <c r="K447" s="195"/>
      <c r="L447" s="195"/>
      <c r="M447" s="195"/>
      <c r="N447" s="195"/>
      <c r="O447" s="196"/>
    </row>
    <row r="448" spans="1:15" s="198" customFormat="1" hidden="1" outlineLevel="3" x14ac:dyDescent="0.2">
      <c r="A448" s="198" t="s">
        <v>48</v>
      </c>
      <c r="D448" s="199"/>
      <c r="E448" s="199"/>
      <c r="F448" s="197"/>
      <c r="G448" s="194"/>
      <c r="H448" s="200"/>
      <c r="I448" s="200"/>
      <c r="J448" s="200"/>
      <c r="K448" s="200"/>
      <c r="L448" s="200"/>
      <c r="M448" s="200"/>
      <c r="N448" s="200"/>
      <c r="O448" s="196"/>
    </row>
    <row r="449" spans="1:15" s="197" customFormat="1" hidden="1" outlineLevel="3" x14ac:dyDescent="0.2">
      <c r="A449" s="198" t="s">
        <v>48</v>
      </c>
      <c r="B449" s="190"/>
      <c r="C449" s="190"/>
      <c r="D449" s="191">
        <f>$D$136</f>
        <v>0</v>
      </c>
      <c r="E449" s="192"/>
      <c r="F449" s="193"/>
      <c r="H449" s="195">
        <f>(H136*$F$66*$F$64)</f>
        <v>0</v>
      </c>
      <c r="I449" s="195">
        <f t="shared" ref="I449:N453" si="170">(I136*$F$66*$F$64)*$F$28^(I$6-$H$6)</f>
        <v>0</v>
      </c>
      <c r="J449" s="195">
        <f t="shared" si="170"/>
        <v>0</v>
      </c>
      <c r="K449" s="195">
        <f t="shared" si="170"/>
        <v>0</v>
      </c>
      <c r="L449" s="195">
        <f t="shared" si="170"/>
        <v>0</v>
      </c>
      <c r="M449" s="195">
        <f t="shared" si="170"/>
        <v>0</v>
      </c>
      <c r="N449" s="195">
        <f t="shared" si="170"/>
        <v>0</v>
      </c>
      <c r="O449" s="196"/>
    </row>
    <row r="450" spans="1:15" s="197" customFormat="1" hidden="1" outlineLevel="3" x14ac:dyDescent="0.2">
      <c r="A450" s="198" t="s">
        <v>48</v>
      </c>
      <c r="B450" s="190"/>
      <c r="C450" s="190"/>
      <c r="D450" s="191">
        <f>$D$137</f>
        <v>0</v>
      </c>
      <c r="E450" s="192"/>
      <c r="F450" s="193"/>
      <c r="G450" s="194"/>
      <c r="H450" s="195">
        <f>(H137*$F$66*$F$64)</f>
        <v>0</v>
      </c>
      <c r="I450" s="195">
        <f t="shared" si="170"/>
        <v>0</v>
      </c>
      <c r="J450" s="195">
        <f t="shared" si="170"/>
        <v>0</v>
      </c>
      <c r="K450" s="195">
        <f t="shared" si="170"/>
        <v>0</v>
      </c>
      <c r="L450" s="195">
        <f t="shared" si="170"/>
        <v>0</v>
      </c>
      <c r="M450" s="195">
        <f t="shared" si="170"/>
        <v>0</v>
      </c>
      <c r="N450" s="195">
        <f t="shared" si="170"/>
        <v>0</v>
      </c>
      <c r="O450" s="196"/>
    </row>
    <row r="451" spans="1:15" s="197" customFormat="1" hidden="1" outlineLevel="3" x14ac:dyDescent="0.2">
      <c r="A451" s="198" t="s">
        <v>48</v>
      </c>
      <c r="B451" s="190"/>
      <c r="C451" s="190"/>
      <c r="D451" s="191">
        <f>$D$138</f>
        <v>0</v>
      </c>
      <c r="E451" s="192"/>
      <c r="F451" s="193"/>
      <c r="G451" s="194"/>
      <c r="H451" s="195">
        <f>(H138*$F$66*$F$64)</f>
        <v>0</v>
      </c>
      <c r="I451" s="195">
        <f t="shared" si="170"/>
        <v>0</v>
      </c>
      <c r="J451" s="195">
        <f t="shared" si="170"/>
        <v>0</v>
      </c>
      <c r="K451" s="195">
        <f t="shared" si="170"/>
        <v>0</v>
      </c>
      <c r="L451" s="195">
        <f t="shared" si="170"/>
        <v>0</v>
      </c>
      <c r="M451" s="195">
        <f t="shared" si="170"/>
        <v>0</v>
      </c>
      <c r="N451" s="195">
        <f t="shared" si="170"/>
        <v>0</v>
      </c>
      <c r="O451" s="196"/>
    </row>
    <row r="452" spans="1:15" s="197" customFormat="1" hidden="1" outlineLevel="3" x14ac:dyDescent="0.2">
      <c r="A452" s="198" t="s">
        <v>48</v>
      </c>
      <c r="B452" s="190"/>
      <c r="C452" s="190"/>
      <c r="D452" s="191">
        <f>$D$139</f>
        <v>0</v>
      </c>
      <c r="E452" s="192"/>
      <c r="F452" s="193"/>
      <c r="G452" s="194"/>
      <c r="H452" s="195">
        <f>(H139*$F$66*$F$64)</f>
        <v>0</v>
      </c>
      <c r="I452" s="195">
        <f t="shared" si="170"/>
        <v>0</v>
      </c>
      <c r="J452" s="195">
        <f t="shared" si="170"/>
        <v>0</v>
      </c>
      <c r="K452" s="195">
        <f t="shared" si="170"/>
        <v>0</v>
      </c>
      <c r="L452" s="195">
        <f t="shared" si="170"/>
        <v>0</v>
      </c>
      <c r="M452" s="195">
        <f t="shared" si="170"/>
        <v>0</v>
      </c>
      <c r="N452" s="195">
        <f t="shared" si="170"/>
        <v>0</v>
      </c>
      <c r="O452" s="196"/>
    </row>
    <row r="453" spans="1:15" s="197" customFormat="1" hidden="1" outlineLevel="3" x14ac:dyDescent="0.2">
      <c r="A453" s="198" t="s">
        <v>48</v>
      </c>
      <c r="B453" s="190"/>
      <c r="C453" s="190"/>
      <c r="D453" s="191">
        <f>$D$140</f>
        <v>0</v>
      </c>
      <c r="E453" s="192"/>
      <c r="F453" s="193"/>
      <c r="G453" s="194"/>
      <c r="H453" s="195">
        <f>(H140*$F$66*$F$64)</f>
        <v>0</v>
      </c>
      <c r="I453" s="195">
        <f t="shared" si="170"/>
        <v>0</v>
      </c>
      <c r="J453" s="195">
        <f t="shared" si="170"/>
        <v>0</v>
      </c>
      <c r="K453" s="195">
        <f t="shared" si="170"/>
        <v>0</v>
      </c>
      <c r="L453" s="195">
        <f t="shared" si="170"/>
        <v>0</v>
      </c>
      <c r="M453" s="195">
        <f t="shared" si="170"/>
        <v>0</v>
      </c>
      <c r="N453" s="195">
        <f t="shared" si="170"/>
        <v>0</v>
      </c>
      <c r="O453" s="196"/>
    </row>
    <row r="454" spans="1:15" s="197" customFormat="1" hidden="1" outlineLevel="3" x14ac:dyDescent="0.2">
      <c r="A454" s="198" t="s">
        <v>48</v>
      </c>
      <c r="B454" s="190"/>
      <c r="C454" s="190"/>
      <c r="D454" s="191"/>
      <c r="E454" s="192"/>
      <c r="F454" s="193"/>
      <c r="G454" s="194"/>
      <c r="H454" s="195"/>
      <c r="I454" s="195"/>
      <c r="J454" s="195"/>
      <c r="K454" s="195"/>
      <c r="L454" s="195"/>
      <c r="M454" s="195"/>
      <c r="N454" s="195"/>
      <c r="O454" s="196"/>
    </row>
    <row r="455" spans="1:15" s="197" customFormat="1" hidden="1" outlineLevel="3" x14ac:dyDescent="0.2">
      <c r="A455" s="198" t="s">
        <v>48</v>
      </c>
      <c r="B455" s="190"/>
      <c r="C455" s="190"/>
      <c r="D455" s="191">
        <f>$D$142</f>
        <v>0</v>
      </c>
      <c r="E455" s="192"/>
      <c r="F455" s="193"/>
      <c r="G455" s="194"/>
      <c r="H455" s="195">
        <f>(H142*$F$66*$F$64)</f>
        <v>0</v>
      </c>
      <c r="I455" s="195">
        <f t="shared" ref="I455:N459" si="171">(I142*$F$66*$F$64)*$F$28^(I$6-$H$6)</f>
        <v>0</v>
      </c>
      <c r="J455" s="195">
        <f t="shared" si="171"/>
        <v>0</v>
      </c>
      <c r="K455" s="195">
        <f t="shared" si="171"/>
        <v>0</v>
      </c>
      <c r="L455" s="195">
        <f t="shared" si="171"/>
        <v>0</v>
      </c>
      <c r="M455" s="195">
        <f t="shared" si="171"/>
        <v>0</v>
      </c>
      <c r="N455" s="195">
        <f t="shared" si="171"/>
        <v>0</v>
      </c>
      <c r="O455" s="196"/>
    </row>
    <row r="456" spans="1:15" s="197" customFormat="1" hidden="1" outlineLevel="3" x14ac:dyDescent="0.2">
      <c r="A456" s="198" t="s">
        <v>48</v>
      </c>
      <c r="B456" s="190"/>
      <c r="C456" s="190"/>
      <c r="D456" s="191">
        <f>$D$143</f>
        <v>0</v>
      </c>
      <c r="E456" s="192"/>
      <c r="F456" s="193"/>
      <c r="G456" s="194"/>
      <c r="H456" s="195">
        <f>(H143*$F$66*$F$64)</f>
        <v>0</v>
      </c>
      <c r="I456" s="195">
        <f t="shared" si="171"/>
        <v>0</v>
      </c>
      <c r="J456" s="195">
        <f t="shared" si="171"/>
        <v>0</v>
      </c>
      <c r="K456" s="195">
        <f t="shared" si="171"/>
        <v>0</v>
      </c>
      <c r="L456" s="195">
        <f t="shared" si="171"/>
        <v>0</v>
      </c>
      <c r="M456" s="195">
        <f t="shared" si="171"/>
        <v>0</v>
      </c>
      <c r="N456" s="195">
        <f t="shared" si="171"/>
        <v>0</v>
      </c>
      <c r="O456" s="196"/>
    </row>
    <row r="457" spans="1:15" s="197" customFormat="1" hidden="1" outlineLevel="3" x14ac:dyDescent="0.2">
      <c r="A457" s="198" t="s">
        <v>48</v>
      </c>
      <c r="B457" s="190"/>
      <c r="C457" s="190"/>
      <c r="D457" s="191">
        <f>$D$144</f>
        <v>0</v>
      </c>
      <c r="E457" s="192"/>
      <c r="F457" s="193"/>
      <c r="G457" s="194"/>
      <c r="H457" s="195">
        <f>(H144*$F$66*$F$64)</f>
        <v>0</v>
      </c>
      <c r="I457" s="195">
        <f t="shared" si="171"/>
        <v>0</v>
      </c>
      <c r="J457" s="195">
        <f t="shared" si="171"/>
        <v>0</v>
      </c>
      <c r="K457" s="195">
        <f t="shared" si="171"/>
        <v>0</v>
      </c>
      <c r="L457" s="195">
        <f t="shared" si="171"/>
        <v>0</v>
      </c>
      <c r="M457" s="195">
        <f t="shared" si="171"/>
        <v>0</v>
      </c>
      <c r="N457" s="195">
        <f t="shared" si="171"/>
        <v>0</v>
      </c>
      <c r="O457" s="196"/>
    </row>
    <row r="458" spans="1:15" s="197" customFormat="1" hidden="1" outlineLevel="3" x14ac:dyDescent="0.2">
      <c r="A458" s="198" t="s">
        <v>48</v>
      </c>
      <c r="B458" s="190"/>
      <c r="C458" s="190"/>
      <c r="D458" s="191">
        <f>$D$145</f>
        <v>0</v>
      </c>
      <c r="E458" s="192"/>
      <c r="F458" s="193"/>
      <c r="G458" s="194"/>
      <c r="H458" s="195">
        <f>(H145*$F$66*$F$64)</f>
        <v>0</v>
      </c>
      <c r="I458" s="195">
        <f t="shared" si="171"/>
        <v>0</v>
      </c>
      <c r="J458" s="195">
        <f t="shared" si="171"/>
        <v>0</v>
      </c>
      <c r="K458" s="195">
        <f t="shared" si="171"/>
        <v>0</v>
      </c>
      <c r="L458" s="195">
        <f t="shared" si="171"/>
        <v>0</v>
      </c>
      <c r="M458" s="195">
        <f t="shared" si="171"/>
        <v>0</v>
      </c>
      <c r="N458" s="195">
        <f t="shared" si="171"/>
        <v>0</v>
      </c>
      <c r="O458" s="196"/>
    </row>
    <row r="459" spans="1:15" s="197" customFormat="1" hidden="1" outlineLevel="3" x14ac:dyDescent="0.2">
      <c r="A459" s="198" t="s">
        <v>48</v>
      </c>
      <c r="B459" s="190"/>
      <c r="C459" s="190"/>
      <c r="D459" s="191">
        <f>$D$146</f>
        <v>0</v>
      </c>
      <c r="E459" s="192"/>
      <c r="F459" s="193"/>
      <c r="G459" s="194"/>
      <c r="H459" s="195">
        <f>(H146*$F$66*$F$64)</f>
        <v>0</v>
      </c>
      <c r="I459" s="195">
        <f t="shared" si="171"/>
        <v>0</v>
      </c>
      <c r="J459" s="195">
        <f t="shared" si="171"/>
        <v>0</v>
      </c>
      <c r="K459" s="195">
        <f t="shared" si="171"/>
        <v>0</v>
      </c>
      <c r="L459" s="195">
        <f t="shared" si="171"/>
        <v>0</v>
      </c>
      <c r="M459" s="195">
        <f t="shared" si="171"/>
        <v>0</v>
      </c>
      <c r="N459" s="195">
        <f t="shared" si="171"/>
        <v>0</v>
      </c>
      <c r="O459" s="196"/>
    </row>
    <row r="460" spans="1:15" s="197" customFormat="1" hidden="1" outlineLevel="3" x14ac:dyDescent="0.2">
      <c r="A460" s="198" t="s">
        <v>48</v>
      </c>
      <c r="B460" s="190"/>
      <c r="C460" s="190"/>
      <c r="D460" s="191"/>
      <c r="E460" s="192"/>
      <c r="F460" s="193"/>
      <c r="G460" s="194"/>
      <c r="H460" s="195"/>
      <c r="I460" s="195"/>
      <c r="J460" s="195"/>
      <c r="K460" s="195"/>
      <c r="L460" s="195"/>
      <c r="M460" s="195"/>
      <c r="N460" s="195"/>
      <c r="O460" s="196"/>
    </row>
    <row r="461" spans="1:15" s="197" customFormat="1" hidden="1" outlineLevel="3" x14ac:dyDescent="0.2">
      <c r="A461" s="198" t="s">
        <v>48</v>
      </c>
      <c r="B461" s="190"/>
      <c r="C461" s="190"/>
      <c r="D461" s="191">
        <f>$D$148</f>
        <v>0</v>
      </c>
      <c r="E461" s="192"/>
      <c r="F461" s="193"/>
      <c r="G461" s="194"/>
      <c r="H461" s="195">
        <f>(H148*$F$66*$F$64)</f>
        <v>0</v>
      </c>
      <c r="I461" s="195">
        <f t="shared" ref="I461:N465" si="172">(I148*$F$66*$F$64)*$F$28^(I$6-$H$6)</f>
        <v>0</v>
      </c>
      <c r="J461" s="195">
        <f t="shared" si="172"/>
        <v>0</v>
      </c>
      <c r="K461" s="195">
        <f t="shared" si="172"/>
        <v>0</v>
      </c>
      <c r="L461" s="195">
        <f t="shared" si="172"/>
        <v>0</v>
      </c>
      <c r="M461" s="195">
        <f t="shared" si="172"/>
        <v>0</v>
      </c>
      <c r="N461" s="195">
        <f t="shared" si="172"/>
        <v>0</v>
      </c>
      <c r="O461" s="196"/>
    </row>
    <row r="462" spans="1:15" s="197" customFormat="1" hidden="1" outlineLevel="3" x14ac:dyDescent="0.2">
      <c r="A462" s="198" t="s">
        <v>48</v>
      </c>
      <c r="B462" s="190"/>
      <c r="C462" s="190"/>
      <c r="D462" s="191">
        <f>$D$149</f>
        <v>0</v>
      </c>
      <c r="E462" s="192"/>
      <c r="F462" s="193"/>
      <c r="G462" s="194"/>
      <c r="H462" s="195">
        <f>(H149*$F$66*$F$64)</f>
        <v>0</v>
      </c>
      <c r="I462" s="195">
        <f t="shared" si="172"/>
        <v>0</v>
      </c>
      <c r="J462" s="195">
        <f t="shared" si="172"/>
        <v>0</v>
      </c>
      <c r="K462" s="195">
        <f t="shared" si="172"/>
        <v>0</v>
      </c>
      <c r="L462" s="195">
        <f t="shared" si="172"/>
        <v>0</v>
      </c>
      <c r="M462" s="195">
        <f t="shared" si="172"/>
        <v>0</v>
      </c>
      <c r="N462" s="195">
        <f t="shared" si="172"/>
        <v>0</v>
      </c>
      <c r="O462" s="196"/>
    </row>
    <row r="463" spans="1:15" s="197" customFormat="1" hidden="1" outlineLevel="3" x14ac:dyDescent="0.2">
      <c r="A463" s="198" t="s">
        <v>48</v>
      </c>
      <c r="B463" s="190"/>
      <c r="C463" s="190"/>
      <c r="D463" s="191" t="str">
        <f>$D$150</f>
        <v>Grade Level Teacher</v>
      </c>
      <c r="E463" s="192"/>
      <c r="F463" s="193"/>
      <c r="G463" s="194"/>
      <c r="H463" s="195">
        <f>(H150*$F$66*$F$64)</f>
        <v>0</v>
      </c>
      <c r="I463" s="195">
        <f t="shared" si="172"/>
        <v>9311.2000000000007</v>
      </c>
      <c r="J463" s="195">
        <f t="shared" si="172"/>
        <v>9590.5360000000001</v>
      </c>
      <c r="K463" s="195">
        <f t="shared" si="172"/>
        <v>9878.2520800000002</v>
      </c>
      <c r="L463" s="195">
        <f t="shared" si="172"/>
        <v>10174.599642399999</v>
      </c>
      <c r="M463" s="195">
        <f t="shared" si="172"/>
        <v>10479.837631671999</v>
      </c>
      <c r="N463" s="195">
        <f t="shared" si="172"/>
        <v>10794.232760622159</v>
      </c>
      <c r="O463" s="196"/>
    </row>
    <row r="464" spans="1:15" s="197" customFormat="1" hidden="1" outlineLevel="3" x14ac:dyDescent="0.2">
      <c r="A464" s="198" t="s">
        <v>48</v>
      </c>
      <c r="B464" s="190"/>
      <c r="C464" s="190"/>
      <c r="D464" s="191" t="str">
        <f>$D$151</f>
        <v>Grade Level Teacher</v>
      </c>
      <c r="E464" s="192"/>
      <c r="F464" s="193"/>
      <c r="G464" s="194"/>
      <c r="H464" s="195">
        <f>(H151*$F$66*$F$64)</f>
        <v>0</v>
      </c>
      <c r="I464" s="195">
        <f t="shared" si="172"/>
        <v>9311.2000000000007</v>
      </c>
      <c r="J464" s="195">
        <f t="shared" si="172"/>
        <v>9590.5360000000001</v>
      </c>
      <c r="K464" s="195">
        <f t="shared" si="172"/>
        <v>9878.2520800000002</v>
      </c>
      <c r="L464" s="195">
        <f t="shared" si="172"/>
        <v>10174.599642399999</v>
      </c>
      <c r="M464" s="195">
        <f t="shared" si="172"/>
        <v>10479.837631671999</v>
      </c>
      <c r="N464" s="195">
        <f t="shared" si="172"/>
        <v>10794.232760622159</v>
      </c>
      <c r="O464" s="196"/>
    </row>
    <row r="465" spans="1:15" s="197" customFormat="1" hidden="1" outlineLevel="3" x14ac:dyDescent="0.2">
      <c r="A465" s="198" t="s">
        <v>48</v>
      </c>
      <c r="B465" s="190"/>
      <c r="C465" s="190"/>
      <c r="D465" s="191" t="str">
        <f>$D$152</f>
        <v>Grade Level Teacher</v>
      </c>
      <c r="E465" s="192"/>
      <c r="F465" s="193"/>
      <c r="G465" s="194"/>
      <c r="H465" s="195">
        <f>(H152*$F$66*$F$64)</f>
        <v>0</v>
      </c>
      <c r="I465" s="195">
        <f t="shared" si="172"/>
        <v>9311.2000000000007</v>
      </c>
      <c r="J465" s="195">
        <f t="shared" si="172"/>
        <v>9590.5360000000001</v>
      </c>
      <c r="K465" s="195">
        <f t="shared" si="172"/>
        <v>9878.2520800000002</v>
      </c>
      <c r="L465" s="195">
        <f t="shared" si="172"/>
        <v>10174.599642399999</v>
      </c>
      <c r="M465" s="195">
        <f t="shared" si="172"/>
        <v>10479.837631671999</v>
      </c>
      <c r="N465" s="195">
        <f t="shared" si="172"/>
        <v>10794.232760622159</v>
      </c>
      <c r="O465" s="196"/>
    </row>
    <row r="466" spans="1:15" s="197" customFormat="1" hidden="1" outlineLevel="3" x14ac:dyDescent="0.2">
      <c r="A466" s="198" t="s">
        <v>48</v>
      </c>
      <c r="B466" s="190"/>
      <c r="C466" s="190"/>
      <c r="D466" s="191"/>
      <c r="E466" s="192"/>
      <c r="F466" s="193"/>
      <c r="G466" s="194"/>
      <c r="H466" s="195"/>
      <c r="I466" s="195"/>
      <c r="J466" s="195"/>
      <c r="K466" s="195"/>
      <c r="L466" s="195"/>
      <c r="M466" s="195"/>
      <c r="N466" s="195"/>
      <c r="O466" s="196"/>
    </row>
    <row r="467" spans="1:15" s="197" customFormat="1" hidden="1" outlineLevel="3" x14ac:dyDescent="0.2">
      <c r="A467" s="198" t="s">
        <v>48</v>
      </c>
      <c r="B467" s="190"/>
      <c r="C467" s="190"/>
      <c r="D467" s="191" t="str">
        <f>$D$154</f>
        <v>Grade Level Assistant</v>
      </c>
      <c r="E467" s="192"/>
      <c r="F467" s="193"/>
      <c r="G467" s="194"/>
      <c r="H467" s="195">
        <f>(H154*$F$66*$F$64)</f>
        <v>0</v>
      </c>
      <c r="I467" s="195">
        <f t="shared" ref="I467:N471" si="173">(I154*$F$66*$F$64)*$F$28^(I$6-$H$6)</f>
        <v>0</v>
      </c>
      <c r="J467" s="195">
        <f t="shared" si="173"/>
        <v>0</v>
      </c>
      <c r="K467" s="195">
        <f t="shared" si="173"/>
        <v>0</v>
      </c>
      <c r="L467" s="195">
        <f t="shared" si="173"/>
        <v>0</v>
      </c>
      <c r="M467" s="195">
        <f t="shared" si="173"/>
        <v>0</v>
      </c>
      <c r="N467" s="195">
        <f t="shared" si="173"/>
        <v>0</v>
      </c>
      <c r="O467" s="196"/>
    </row>
    <row r="468" spans="1:15" s="197" customFormat="1" hidden="1" outlineLevel="3" x14ac:dyDescent="0.2">
      <c r="A468" s="198" t="s">
        <v>48</v>
      </c>
      <c r="B468" s="190"/>
      <c r="C468" s="190"/>
      <c r="D468" s="191" t="str">
        <f>$D$155</f>
        <v>Grade Level Assistant</v>
      </c>
      <c r="E468" s="192"/>
      <c r="F468" s="193"/>
      <c r="G468" s="194"/>
      <c r="H468" s="195">
        <f>(H155*$F$66*$F$64)</f>
        <v>0</v>
      </c>
      <c r="I468" s="195">
        <f t="shared" si="173"/>
        <v>0</v>
      </c>
      <c r="J468" s="195">
        <f t="shared" si="173"/>
        <v>0</v>
      </c>
      <c r="K468" s="195">
        <f t="shared" si="173"/>
        <v>0</v>
      </c>
      <c r="L468" s="195">
        <f t="shared" si="173"/>
        <v>0</v>
      </c>
      <c r="M468" s="195">
        <f t="shared" si="173"/>
        <v>0</v>
      </c>
      <c r="N468" s="195">
        <f t="shared" si="173"/>
        <v>0</v>
      </c>
      <c r="O468" s="196"/>
    </row>
    <row r="469" spans="1:15" s="197" customFormat="1" hidden="1" outlineLevel="3" x14ac:dyDescent="0.2">
      <c r="A469" s="198" t="s">
        <v>48</v>
      </c>
      <c r="B469" s="190"/>
      <c r="C469" s="190"/>
      <c r="D469" s="191" t="str">
        <f>$D$156</f>
        <v>Grade Level Assistant</v>
      </c>
      <c r="E469" s="192"/>
      <c r="F469" s="193"/>
      <c r="G469" s="194"/>
      <c r="H469" s="195">
        <f>(H156*$F$66*$F$64)</f>
        <v>0</v>
      </c>
      <c r="I469" s="195">
        <f t="shared" si="173"/>
        <v>0</v>
      </c>
      <c r="J469" s="195">
        <f t="shared" si="173"/>
        <v>0</v>
      </c>
      <c r="K469" s="195">
        <f t="shared" si="173"/>
        <v>0</v>
      </c>
      <c r="L469" s="195">
        <f t="shared" si="173"/>
        <v>0</v>
      </c>
      <c r="M469" s="195">
        <f t="shared" si="173"/>
        <v>0</v>
      </c>
      <c r="N469" s="195">
        <f t="shared" si="173"/>
        <v>0</v>
      </c>
      <c r="O469" s="196"/>
    </row>
    <row r="470" spans="1:15" s="197" customFormat="1" hidden="1" outlineLevel="3" x14ac:dyDescent="0.2">
      <c r="A470" s="198" t="s">
        <v>48</v>
      </c>
      <c r="B470" s="190"/>
      <c r="C470" s="190"/>
      <c r="D470" s="191" t="str">
        <f>$D$157</f>
        <v>Grade Level Assistant</v>
      </c>
      <c r="E470" s="192"/>
      <c r="F470" s="193"/>
      <c r="G470" s="194"/>
      <c r="H470" s="195">
        <f>(H157*$F$66*$F$64)</f>
        <v>0</v>
      </c>
      <c r="I470" s="195">
        <f t="shared" si="173"/>
        <v>0</v>
      </c>
      <c r="J470" s="195">
        <f t="shared" si="173"/>
        <v>0</v>
      </c>
      <c r="K470" s="195">
        <f t="shared" si="173"/>
        <v>0</v>
      </c>
      <c r="L470" s="195">
        <f t="shared" si="173"/>
        <v>0</v>
      </c>
      <c r="M470" s="195">
        <f t="shared" si="173"/>
        <v>0</v>
      </c>
      <c r="N470" s="195">
        <f t="shared" si="173"/>
        <v>0</v>
      </c>
      <c r="O470" s="196"/>
    </row>
    <row r="471" spans="1:15" s="198" customFormat="1" hidden="1" outlineLevel="3" x14ac:dyDescent="0.2">
      <c r="A471" s="198" t="s">
        <v>48</v>
      </c>
      <c r="B471" s="190"/>
      <c r="C471" s="190"/>
      <c r="D471" s="191" t="str">
        <f>$D$158</f>
        <v>Grade Level Assistant</v>
      </c>
      <c r="E471" s="192"/>
      <c r="F471" s="193"/>
      <c r="G471" s="194"/>
      <c r="H471" s="195">
        <f>(H158*$F$66*$F$64)</f>
        <v>0</v>
      </c>
      <c r="I471" s="195">
        <f t="shared" si="173"/>
        <v>0</v>
      </c>
      <c r="J471" s="195">
        <f t="shared" si="173"/>
        <v>0</v>
      </c>
      <c r="K471" s="195">
        <f t="shared" si="173"/>
        <v>0</v>
      </c>
      <c r="L471" s="195">
        <f t="shared" si="173"/>
        <v>0</v>
      </c>
      <c r="M471" s="195">
        <f t="shared" si="173"/>
        <v>0</v>
      </c>
      <c r="N471" s="195">
        <f t="shared" si="173"/>
        <v>0</v>
      </c>
      <c r="O471" s="196"/>
    </row>
    <row r="472" spans="1:15" s="198" customFormat="1" hidden="1" outlineLevel="3" x14ac:dyDescent="0.2">
      <c r="A472" s="198" t="s">
        <v>48</v>
      </c>
      <c r="B472" s="190"/>
      <c r="C472" s="190"/>
      <c r="D472" s="191"/>
      <c r="E472" s="197"/>
      <c r="F472" s="193"/>
      <c r="G472" s="194"/>
      <c r="H472" s="195"/>
      <c r="I472" s="195"/>
      <c r="J472" s="195"/>
      <c r="K472" s="195"/>
      <c r="L472" s="195"/>
      <c r="M472" s="195"/>
      <c r="N472" s="195"/>
      <c r="O472" s="196"/>
    </row>
    <row r="473" spans="1:15" s="197" customFormat="1" hidden="1" outlineLevel="3" x14ac:dyDescent="0.2">
      <c r="A473" s="198" t="s">
        <v>48</v>
      </c>
      <c r="B473" s="190"/>
      <c r="C473" s="190"/>
      <c r="D473" s="191" t="str">
        <f>$D$160</f>
        <v>Grade Level Teacher</v>
      </c>
      <c r="E473" s="192"/>
      <c r="F473" s="193"/>
      <c r="G473" s="194"/>
      <c r="H473" s="195">
        <f>(H160*$F$66*$F$64)</f>
        <v>0</v>
      </c>
      <c r="I473" s="195">
        <f t="shared" ref="I473:N477" si="174">(I160*$F$66*$F$64)*$F$28^(I$6-$H$6)</f>
        <v>9311.2000000000007</v>
      </c>
      <c r="J473" s="195">
        <f t="shared" si="174"/>
        <v>9590.5360000000001</v>
      </c>
      <c r="K473" s="195">
        <f t="shared" si="174"/>
        <v>9878.2520800000002</v>
      </c>
      <c r="L473" s="195">
        <f t="shared" si="174"/>
        <v>10174.599642399999</v>
      </c>
      <c r="M473" s="195">
        <f t="shared" si="174"/>
        <v>10479.837631671999</v>
      </c>
      <c r="N473" s="195">
        <f t="shared" si="174"/>
        <v>10794.232760622159</v>
      </c>
      <c r="O473" s="196"/>
    </row>
    <row r="474" spans="1:15" s="197" customFormat="1" hidden="1" outlineLevel="3" x14ac:dyDescent="0.2">
      <c r="A474" s="198" t="s">
        <v>48</v>
      </c>
      <c r="B474" s="190"/>
      <c r="C474" s="190"/>
      <c r="D474" s="191" t="str">
        <f>$D$161</f>
        <v>Grade Level Teacher</v>
      </c>
      <c r="E474" s="192"/>
      <c r="F474" s="193"/>
      <c r="G474" s="194"/>
      <c r="H474" s="195">
        <f>(H161*$F$66*$F$64)</f>
        <v>0</v>
      </c>
      <c r="I474" s="195">
        <f t="shared" si="174"/>
        <v>9311.2000000000007</v>
      </c>
      <c r="J474" s="195">
        <f t="shared" si="174"/>
        <v>9590.5360000000001</v>
      </c>
      <c r="K474" s="195">
        <f t="shared" si="174"/>
        <v>9878.2520800000002</v>
      </c>
      <c r="L474" s="195">
        <f t="shared" si="174"/>
        <v>10174.599642399999</v>
      </c>
      <c r="M474" s="195">
        <f t="shared" si="174"/>
        <v>10479.837631671999</v>
      </c>
      <c r="N474" s="195">
        <f t="shared" si="174"/>
        <v>10794.232760622159</v>
      </c>
      <c r="O474" s="196"/>
    </row>
    <row r="475" spans="1:15" s="197" customFormat="1" hidden="1" outlineLevel="3" x14ac:dyDescent="0.2">
      <c r="A475" s="198" t="s">
        <v>48</v>
      </c>
      <c r="B475" s="190"/>
      <c r="C475" s="190"/>
      <c r="D475" s="191" t="str">
        <f>$D$162</f>
        <v>Grade Level Teacher</v>
      </c>
      <c r="E475" s="192"/>
      <c r="F475" s="193"/>
      <c r="G475" s="194"/>
      <c r="H475" s="195">
        <f>(H162*$F$66*$F$64)</f>
        <v>0</v>
      </c>
      <c r="I475" s="195">
        <f t="shared" si="174"/>
        <v>9311.2000000000007</v>
      </c>
      <c r="J475" s="195">
        <f t="shared" si="174"/>
        <v>9590.5360000000001</v>
      </c>
      <c r="K475" s="195">
        <f t="shared" si="174"/>
        <v>9878.2520800000002</v>
      </c>
      <c r="L475" s="195">
        <f t="shared" si="174"/>
        <v>10174.599642399999</v>
      </c>
      <c r="M475" s="195">
        <f t="shared" si="174"/>
        <v>10479.837631671999</v>
      </c>
      <c r="N475" s="195">
        <f t="shared" si="174"/>
        <v>10794.232760622159</v>
      </c>
      <c r="O475" s="196"/>
    </row>
    <row r="476" spans="1:15" s="197" customFormat="1" hidden="1" outlineLevel="3" x14ac:dyDescent="0.2">
      <c r="A476" s="198" t="s">
        <v>48</v>
      </c>
      <c r="B476" s="190"/>
      <c r="C476" s="190"/>
      <c r="D476" s="191" t="str">
        <f>$D$163</f>
        <v>Grade Level Teacher</v>
      </c>
      <c r="E476" s="192"/>
      <c r="F476" s="193"/>
      <c r="G476" s="194"/>
      <c r="H476" s="195">
        <f>(H163*$F$66*$F$64)</f>
        <v>0</v>
      </c>
      <c r="I476" s="195">
        <f t="shared" si="174"/>
        <v>0</v>
      </c>
      <c r="J476" s="195">
        <f t="shared" si="174"/>
        <v>0</v>
      </c>
      <c r="K476" s="195">
        <f t="shared" si="174"/>
        <v>0</v>
      </c>
      <c r="L476" s="195">
        <f t="shared" si="174"/>
        <v>0</v>
      </c>
      <c r="M476" s="195">
        <f t="shared" si="174"/>
        <v>0</v>
      </c>
      <c r="N476" s="195">
        <f t="shared" si="174"/>
        <v>0</v>
      </c>
      <c r="O476" s="196"/>
    </row>
    <row r="477" spans="1:15" s="197" customFormat="1" hidden="1" outlineLevel="3" x14ac:dyDescent="0.2">
      <c r="A477" s="198" t="s">
        <v>48</v>
      </c>
      <c r="B477" s="190"/>
      <c r="C477" s="190"/>
      <c r="D477" s="191" t="str">
        <f>$D$164</f>
        <v>Grade Level Teacher</v>
      </c>
      <c r="E477" s="192"/>
      <c r="F477" s="193"/>
      <c r="G477" s="194"/>
      <c r="H477" s="195">
        <f>(H164*$F$66*$F$64)</f>
        <v>0</v>
      </c>
      <c r="I477" s="195">
        <f t="shared" si="174"/>
        <v>0</v>
      </c>
      <c r="J477" s="195">
        <f t="shared" si="174"/>
        <v>0</v>
      </c>
      <c r="K477" s="195">
        <f t="shared" si="174"/>
        <v>0</v>
      </c>
      <c r="L477" s="195">
        <f t="shared" si="174"/>
        <v>0</v>
      </c>
      <c r="M477" s="195">
        <f t="shared" si="174"/>
        <v>0</v>
      </c>
      <c r="N477" s="195">
        <f t="shared" si="174"/>
        <v>0</v>
      </c>
      <c r="O477" s="196"/>
    </row>
    <row r="478" spans="1:15" s="197" customFormat="1" hidden="1" outlineLevel="3" x14ac:dyDescent="0.2">
      <c r="A478" s="198" t="s">
        <v>48</v>
      </c>
      <c r="B478" s="190"/>
      <c r="C478" s="190"/>
      <c r="D478" s="191"/>
      <c r="E478" s="192"/>
      <c r="F478" s="193"/>
      <c r="G478" s="194"/>
      <c r="H478" s="195"/>
      <c r="I478" s="195"/>
      <c r="J478" s="195"/>
      <c r="K478" s="195"/>
      <c r="L478" s="195"/>
      <c r="M478" s="195"/>
      <c r="N478" s="195"/>
      <c r="O478" s="196"/>
    </row>
    <row r="479" spans="1:15" s="197" customFormat="1" hidden="1" outlineLevel="3" x14ac:dyDescent="0.2">
      <c r="A479" s="198" t="s">
        <v>48</v>
      </c>
      <c r="B479" s="190"/>
      <c r="C479" s="190"/>
      <c r="D479" s="191" t="str">
        <f>$D$166</f>
        <v>Grade Level Assistant</v>
      </c>
      <c r="E479" s="192"/>
      <c r="F479" s="193"/>
      <c r="G479" s="194"/>
      <c r="H479" s="195">
        <f>(H166*$F$66*$F$64)</f>
        <v>0</v>
      </c>
      <c r="I479" s="195">
        <f t="shared" ref="I479:N483" si="175">(I166*$F$66*$F$64)*$F$28^(I$6-$H$6)</f>
        <v>0</v>
      </c>
      <c r="J479" s="195">
        <f t="shared" si="175"/>
        <v>0</v>
      </c>
      <c r="K479" s="195">
        <f t="shared" si="175"/>
        <v>0</v>
      </c>
      <c r="L479" s="195">
        <f t="shared" si="175"/>
        <v>0</v>
      </c>
      <c r="M479" s="195">
        <f t="shared" si="175"/>
        <v>0</v>
      </c>
      <c r="N479" s="195">
        <f t="shared" si="175"/>
        <v>0</v>
      </c>
      <c r="O479" s="196"/>
    </row>
    <row r="480" spans="1:15" s="197" customFormat="1" hidden="1" outlineLevel="3" x14ac:dyDescent="0.2">
      <c r="A480" s="198" t="s">
        <v>48</v>
      </c>
      <c r="B480" s="190"/>
      <c r="C480" s="190"/>
      <c r="D480" s="191" t="str">
        <f>$D$167</f>
        <v>Grade Level Assistant</v>
      </c>
      <c r="E480" s="192"/>
      <c r="F480" s="193"/>
      <c r="G480" s="194"/>
      <c r="H480" s="195">
        <f>(H167*$F$66*$F$64)</f>
        <v>0</v>
      </c>
      <c r="I480" s="195">
        <f t="shared" si="175"/>
        <v>0</v>
      </c>
      <c r="J480" s="195">
        <f t="shared" si="175"/>
        <v>0</v>
      </c>
      <c r="K480" s="195">
        <f t="shared" si="175"/>
        <v>0</v>
      </c>
      <c r="L480" s="195">
        <f t="shared" si="175"/>
        <v>0</v>
      </c>
      <c r="M480" s="195">
        <f t="shared" si="175"/>
        <v>0</v>
      </c>
      <c r="N480" s="195">
        <f t="shared" si="175"/>
        <v>0</v>
      </c>
      <c r="O480" s="196"/>
    </row>
    <row r="481" spans="1:15" s="197" customFormat="1" hidden="1" outlineLevel="3" x14ac:dyDescent="0.2">
      <c r="A481" s="198" t="s">
        <v>48</v>
      </c>
      <c r="B481" s="190"/>
      <c r="C481" s="190"/>
      <c r="D481" s="191" t="str">
        <f>$D$168</f>
        <v>Grade Level Assistant</v>
      </c>
      <c r="E481" s="192"/>
      <c r="F481" s="193"/>
      <c r="G481" s="194"/>
      <c r="H481" s="195">
        <f>(H168*$F$66*$F$64)</f>
        <v>0</v>
      </c>
      <c r="I481" s="195">
        <f t="shared" si="175"/>
        <v>0</v>
      </c>
      <c r="J481" s="195">
        <f t="shared" si="175"/>
        <v>0</v>
      </c>
      <c r="K481" s="195">
        <f t="shared" si="175"/>
        <v>0</v>
      </c>
      <c r="L481" s="195">
        <f t="shared" si="175"/>
        <v>0</v>
      </c>
      <c r="M481" s="195">
        <f t="shared" si="175"/>
        <v>0</v>
      </c>
      <c r="N481" s="195">
        <f t="shared" si="175"/>
        <v>0</v>
      </c>
      <c r="O481" s="196"/>
    </row>
    <row r="482" spans="1:15" s="197" customFormat="1" hidden="1" outlineLevel="3" x14ac:dyDescent="0.2">
      <c r="A482" s="198" t="s">
        <v>48</v>
      </c>
      <c r="B482" s="190"/>
      <c r="C482" s="190"/>
      <c r="D482" s="191" t="str">
        <f>$D$169</f>
        <v>Grade Level Assistant</v>
      </c>
      <c r="E482" s="192"/>
      <c r="F482" s="193"/>
      <c r="G482" s="194"/>
      <c r="H482" s="195">
        <f>(H169*$F$66*$F$64)</f>
        <v>0</v>
      </c>
      <c r="I482" s="195">
        <f t="shared" si="175"/>
        <v>0</v>
      </c>
      <c r="J482" s="195">
        <f t="shared" si="175"/>
        <v>0</v>
      </c>
      <c r="K482" s="195">
        <f t="shared" si="175"/>
        <v>0</v>
      </c>
      <c r="L482" s="195">
        <f t="shared" si="175"/>
        <v>0</v>
      </c>
      <c r="M482" s="195">
        <f t="shared" si="175"/>
        <v>0</v>
      </c>
      <c r="N482" s="195">
        <f t="shared" si="175"/>
        <v>0</v>
      </c>
      <c r="O482" s="196"/>
    </row>
    <row r="483" spans="1:15" s="198" customFormat="1" hidden="1" outlineLevel="3" x14ac:dyDescent="0.2">
      <c r="A483" s="198" t="s">
        <v>48</v>
      </c>
      <c r="B483" s="190"/>
      <c r="C483" s="190"/>
      <c r="D483" s="191" t="str">
        <f>$D$170</f>
        <v>Grade Level Assistant</v>
      </c>
      <c r="E483" s="192"/>
      <c r="F483" s="193"/>
      <c r="G483" s="194"/>
      <c r="H483" s="195">
        <f>(H170*$F$66*$F$64)</f>
        <v>0</v>
      </c>
      <c r="I483" s="195">
        <f t="shared" si="175"/>
        <v>0</v>
      </c>
      <c r="J483" s="195">
        <f t="shared" si="175"/>
        <v>0</v>
      </c>
      <c r="K483" s="195">
        <f t="shared" si="175"/>
        <v>0</v>
      </c>
      <c r="L483" s="195">
        <f t="shared" si="175"/>
        <v>0</v>
      </c>
      <c r="M483" s="195">
        <f t="shared" si="175"/>
        <v>0</v>
      </c>
      <c r="N483" s="195">
        <f t="shared" si="175"/>
        <v>0</v>
      </c>
      <c r="O483" s="196"/>
    </row>
    <row r="484" spans="1:15" s="198" customFormat="1" hidden="1" outlineLevel="3" x14ac:dyDescent="0.2">
      <c r="A484" s="198" t="s">
        <v>48</v>
      </c>
      <c r="B484" s="190"/>
      <c r="C484" s="190"/>
      <c r="D484" s="191"/>
      <c r="E484" s="197"/>
      <c r="F484" s="193"/>
      <c r="G484" s="194"/>
      <c r="H484" s="195"/>
      <c r="I484" s="195"/>
      <c r="J484" s="195"/>
      <c r="K484" s="195"/>
      <c r="L484" s="195"/>
      <c r="M484" s="195"/>
      <c r="N484" s="195"/>
      <c r="O484" s="196"/>
    </row>
    <row r="485" spans="1:15" s="197" customFormat="1" hidden="1" outlineLevel="3" x14ac:dyDescent="0.2">
      <c r="A485" s="198" t="s">
        <v>48</v>
      </c>
      <c r="B485" s="190"/>
      <c r="C485" s="190"/>
      <c r="D485" s="191" t="str">
        <f>$D$172</f>
        <v>Grade Level Teacher</v>
      </c>
      <c r="E485" s="192"/>
      <c r="F485" s="193"/>
      <c r="G485" s="194"/>
      <c r="H485" s="195">
        <f>(H172*$F$66*$F$64)</f>
        <v>0</v>
      </c>
      <c r="I485" s="195">
        <f t="shared" ref="I485:N489" si="176">(I172*$F$66*$F$64)*$F$28^(I$6-$H$6)</f>
        <v>9311.2000000000007</v>
      </c>
      <c r="J485" s="195">
        <f t="shared" si="176"/>
        <v>9590.5360000000001</v>
      </c>
      <c r="K485" s="195">
        <f t="shared" si="176"/>
        <v>9878.2520800000002</v>
      </c>
      <c r="L485" s="195">
        <f t="shared" si="176"/>
        <v>10174.599642399999</v>
      </c>
      <c r="M485" s="195">
        <f t="shared" si="176"/>
        <v>10479.837631671999</v>
      </c>
      <c r="N485" s="195">
        <f t="shared" si="176"/>
        <v>10794.232760622159</v>
      </c>
      <c r="O485" s="196"/>
    </row>
    <row r="486" spans="1:15" s="197" customFormat="1" hidden="1" outlineLevel="3" x14ac:dyDescent="0.2">
      <c r="A486" s="198" t="s">
        <v>48</v>
      </c>
      <c r="B486" s="190"/>
      <c r="C486" s="190"/>
      <c r="D486" s="191" t="str">
        <f>$D$173</f>
        <v>Grade Level Teacher</v>
      </c>
      <c r="E486" s="192"/>
      <c r="F486" s="193"/>
      <c r="G486" s="194"/>
      <c r="H486" s="195">
        <f>(H173*$F$66*$F$64)</f>
        <v>0</v>
      </c>
      <c r="I486" s="195">
        <f t="shared" si="176"/>
        <v>9311.2000000000007</v>
      </c>
      <c r="J486" s="195">
        <f t="shared" si="176"/>
        <v>9590.5360000000001</v>
      </c>
      <c r="K486" s="195">
        <f t="shared" si="176"/>
        <v>9878.2520800000002</v>
      </c>
      <c r="L486" s="195">
        <f t="shared" si="176"/>
        <v>10174.599642399999</v>
      </c>
      <c r="M486" s="195">
        <f t="shared" si="176"/>
        <v>10479.837631671999</v>
      </c>
      <c r="N486" s="195">
        <f t="shared" si="176"/>
        <v>10794.232760622159</v>
      </c>
      <c r="O486" s="196"/>
    </row>
    <row r="487" spans="1:15" s="197" customFormat="1" hidden="1" outlineLevel="3" x14ac:dyDescent="0.2">
      <c r="A487" s="198" t="s">
        <v>48</v>
      </c>
      <c r="B487" s="190"/>
      <c r="C487" s="190"/>
      <c r="D487" s="191" t="str">
        <f>$D$174</f>
        <v>Grade Level Teacher</v>
      </c>
      <c r="E487" s="192"/>
      <c r="F487" s="193"/>
      <c r="G487" s="194"/>
      <c r="H487" s="195">
        <f>(H174*$F$66*$F$64)</f>
        <v>0</v>
      </c>
      <c r="I487" s="195">
        <f t="shared" si="176"/>
        <v>9311.2000000000007</v>
      </c>
      <c r="J487" s="195">
        <f t="shared" si="176"/>
        <v>9590.5360000000001</v>
      </c>
      <c r="K487" s="195">
        <f t="shared" si="176"/>
        <v>9878.2520800000002</v>
      </c>
      <c r="L487" s="195">
        <f t="shared" si="176"/>
        <v>10174.599642399999</v>
      </c>
      <c r="M487" s="195">
        <f t="shared" si="176"/>
        <v>10479.837631671999</v>
      </c>
      <c r="N487" s="195">
        <f t="shared" si="176"/>
        <v>10794.232760622159</v>
      </c>
      <c r="O487" s="196"/>
    </row>
    <row r="488" spans="1:15" s="197" customFormat="1" hidden="1" outlineLevel="3" x14ac:dyDescent="0.2">
      <c r="A488" s="198" t="s">
        <v>48</v>
      </c>
      <c r="B488" s="190"/>
      <c r="C488" s="190"/>
      <c r="D488" s="191" t="str">
        <f>$D$175</f>
        <v>Grade Level Teacher</v>
      </c>
      <c r="E488" s="192"/>
      <c r="F488" s="193"/>
      <c r="G488" s="194"/>
      <c r="H488" s="195">
        <f>(H175*$F$66*$F$64)</f>
        <v>0</v>
      </c>
      <c r="I488" s="195">
        <f t="shared" si="176"/>
        <v>9311.2000000000007</v>
      </c>
      <c r="J488" s="195">
        <f t="shared" si="176"/>
        <v>9590.5360000000001</v>
      </c>
      <c r="K488" s="195">
        <f t="shared" si="176"/>
        <v>9878.2520800000002</v>
      </c>
      <c r="L488" s="195">
        <f t="shared" si="176"/>
        <v>10174.599642399999</v>
      </c>
      <c r="M488" s="195">
        <f t="shared" si="176"/>
        <v>10479.837631671999</v>
      </c>
      <c r="N488" s="195">
        <f t="shared" si="176"/>
        <v>10794.232760622159</v>
      </c>
      <c r="O488" s="196"/>
    </row>
    <row r="489" spans="1:15" s="197" customFormat="1" hidden="1" outlineLevel="3" x14ac:dyDescent="0.2">
      <c r="A489" s="198" t="s">
        <v>48</v>
      </c>
      <c r="B489" s="190"/>
      <c r="C489" s="190"/>
      <c r="D489" s="191" t="str">
        <f>$D$176</f>
        <v>Grade Level Teacher</v>
      </c>
      <c r="E489" s="192"/>
      <c r="F489" s="193"/>
      <c r="G489" s="194"/>
      <c r="H489" s="195">
        <f>(H176*$F$66*$F$64)</f>
        <v>0</v>
      </c>
      <c r="I489" s="195">
        <f t="shared" si="176"/>
        <v>9311.2000000000007</v>
      </c>
      <c r="J489" s="195">
        <f t="shared" si="176"/>
        <v>9590.5360000000001</v>
      </c>
      <c r="K489" s="195">
        <f t="shared" si="176"/>
        <v>9878.2520800000002</v>
      </c>
      <c r="L489" s="195">
        <f t="shared" si="176"/>
        <v>10174.599642399999</v>
      </c>
      <c r="M489" s="195">
        <f t="shared" si="176"/>
        <v>10479.837631671999</v>
      </c>
      <c r="N489" s="195">
        <f t="shared" si="176"/>
        <v>10794.232760622159</v>
      </c>
      <c r="O489" s="196"/>
    </row>
    <row r="490" spans="1:15" s="197" customFormat="1" hidden="1" outlineLevel="3" x14ac:dyDescent="0.2">
      <c r="A490" s="198" t="s">
        <v>48</v>
      </c>
      <c r="B490" s="190"/>
      <c r="C490" s="190"/>
      <c r="D490" s="191"/>
      <c r="E490" s="192"/>
      <c r="F490" s="193"/>
      <c r="G490" s="194"/>
      <c r="H490" s="195"/>
      <c r="I490" s="195"/>
      <c r="J490" s="195"/>
      <c r="K490" s="195"/>
      <c r="L490" s="195"/>
      <c r="M490" s="195"/>
      <c r="N490" s="195"/>
      <c r="O490" s="196"/>
    </row>
    <row r="491" spans="1:15" s="197" customFormat="1" hidden="1" outlineLevel="3" x14ac:dyDescent="0.2">
      <c r="A491" s="198" t="s">
        <v>48</v>
      </c>
      <c r="B491" s="190"/>
      <c r="C491" s="190"/>
      <c r="D491" s="191" t="str">
        <f>$D$178</f>
        <v>Grade Level Assistant</v>
      </c>
      <c r="E491" s="192"/>
      <c r="F491" s="193"/>
      <c r="G491" s="194"/>
      <c r="H491" s="195">
        <f>(H178*$F$66*$F$64)</f>
        <v>0</v>
      </c>
      <c r="I491" s="195">
        <f t="shared" ref="I491:N495" si="177">(I178*$F$66*$F$64)*$F$28^(I$6-$H$6)</f>
        <v>0</v>
      </c>
      <c r="J491" s="195">
        <f t="shared" si="177"/>
        <v>0</v>
      </c>
      <c r="K491" s="195">
        <f t="shared" si="177"/>
        <v>0</v>
      </c>
      <c r="L491" s="195">
        <f t="shared" si="177"/>
        <v>0</v>
      </c>
      <c r="M491" s="195">
        <f t="shared" si="177"/>
        <v>0</v>
      </c>
      <c r="N491" s="195">
        <f t="shared" si="177"/>
        <v>0</v>
      </c>
      <c r="O491" s="196"/>
    </row>
    <row r="492" spans="1:15" s="197" customFormat="1" hidden="1" outlineLevel="3" x14ac:dyDescent="0.2">
      <c r="A492" s="198" t="s">
        <v>48</v>
      </c>
      <c r="B492" s="190"/>
      <c r="C492" s="190"/>
      <c r="D492" s="191" t="str">
        <f>$D$179</f>
        <v>Grade Level Assistant</v>
      </c>
      <c r="E492" s="192"/>
      <c r="F492" s="193"/>
      <c r="G492" s="194"/>
      <c r="H492" s="195">
        <f>(H179*$F$66*$F$64)</f>
        <v>0</v>
      </c>
      <c r="I492" s="195">
        <f t="shared" si="177"/>
        <v>0</v>
      </c>
      <c r="J492" s="195">
        <f t="shared" si="177"/>
        <v>0</v>
      </c>
      <c r="K492" s="195">
        <f t="shared" si="177"/>
        <v>0</v>
      </c>
      <c r="L492" s="195">
        <f t="shared" si="177"/>
        <v>0</v>
      </c>
      <c r="M492" s="195">
        <f t="shared" si="177"/>
        <v>0</v>
      </c>
      <c r="N492" s="195">
        <f t="shared" si="177"/>
        <v>0</v>
      </c>
      <c r="O492" s="196"/>
    </row>
    <row r="493" spans="1:15" s="197" customFormat="1" hidden="1" outlineLevel="3" x14ac:dyDescent="0.2">
      <c r="A493" s="198" t="s">
        <v>48</v>
      </c>
      <c r="B493" s="190"/>
      <c r="C493" s="190"/>
      <c r="D493" s="191" t="str">
        <f>$D$180</f>
        <v>Grade Level Assistant</v>
      </c>
      <c r="E493" s="192"/>
      <c r="F493" s="193"/>
      <c r="G493" s="194"/>
      <c r="H493" s="195">
        <f>(H180*$F$66*$F$64)</f>
        <v>0</v>
      </c>
      <c r="I493" s="195">
        <f t="shared" si="177"/>
        <v>0</v>
      </c>
      <c r="J493" s="195">
        <f t="shared" si="177"/>
        <v>0</v>
      </c>
      <c r="K493" s="195">
        <f t="shared" si="177"/>
        <v>0</v>
      </c>
      <c r="L493" s="195">
        <f t="shared" si="177"/>
        <v>0</v>
      </c>
      <c r="M493" s="195">
        <f t="shared" si="177"/>
        <v>0</v>
      </c>
      <c r="N493" s="195">
        <f t="shared" si="177"/>
        <v>0</v>
      </c>
      <c r="O493" s="196"/>
    </row>
    <row r="494" spans="1:15" s="197" customFormat="1" hidden="1" outlineLevel="3" x14ac:dyDescent="0.2">
      <c r="A494" s="198" t="s">
        <v>48</v>
      </c>
      <c r="B494" s="190"/>
      <c r="C494" s="190"/>
      <c r="D494" s="191" t="str">
        <f>$D$181</f>
        <v>Grade Level Assistant</v>
      </c>
      <c r="E494" s="192"/>
      <c r="F494" s="193"/>
      <c r="G494" s="194"/>
      <c r="H494" s="195">
        <f>(H181*$F$66*$F$64)</f>
        <v>0</v>
      </c>
      <c r="I494" s="195">
        <f t="shared" si="177"/>
        <v>0</v>
      </c>
      <c r="J494" s="195">
        <f t="shared" si="177"/>
        <v>0</v>
      </c>
      <c r="K494" s="195">
        <f t="shared" si="177"/>
        <v>0</v>
      </c>
      <c r="L494" s="195">
        <f t="shared" si="177"/>
        <v>0</v>
      </c>
      <c r="M494" s="195">
        <f t="shared" si="177"/>
        <v>0</v>
      </c>
      <c r="N494" s="195">
        <f t="shared" si="177"/>
        <v>0</v>
      </c>
      <c r="O494" s="196"/>
    </row>
    <row r="495" spans="1:15" s="198" customFormat="1" hidden="1" outlineLevel="3" x14ac:dyDescent="0.2">
      <c r="A495" s="198" t="s">
        <v>48</v>
      </c>
      <c r="B495" s="190"/>
      <c r="C495" s="190"/>
      <c r="D495" s="191" t="str">
        <f>$D$182</f>
        <v>Grade Level Assistant</v>
      </c>
      <c r="E495" s="192"/>
      <c r="F495" s="193"/>
      <c r="G495" s="194"/>
      <c r="H495" s="195">
        <f>(H182*$F$66*$F$64)</f>
        <v>0</v>
      </c>
      <c r="I495" s="195">
        <f t="shared" si="177"/>
        <v>0</v>
      </c>
      <c r="J495" s="195">
        <f t="shared" si="177"/>
        <v>0</v>
      </c>
      <c r="K495" s="195">
        <f t="shared" si="177"/>
        <v>0</v>
      </c>
      <c r="L495" s="195">
        <f t="shared" si="177"/>
        <v>0</v>
      </c>
      <c r="M495" s="195">
        <f t="shared" si="177"/>
        <v>0</v>
      </c>
      <c r="N495" s="195">
        <f t="shared" si="177"/>
        <v>0</v>
      </c>
      <c r="O495" s="196"/>
    </row>
    <row r="496" spans="1:15" s="198" customFormat="1" hidden="1" outlineLevel="3" x14ac:dyDescent="0.2">
      <c r="A496" s="198" t="s">
        <v>48</v>
      </c>
      <c r="B496" s="190"/>
      <c r="C496" s="190"/>
      <c r="D496" s="191"/>
      <c r="E496" s="197"/>
      <c r="F496" s="193"/>
      <c r="G496" s="194"/>
      <c r="H496" s="195"/>
      <c r="I496" s="195"/>
      <c r="J496" s="195"/>
      <c r="K496" s="195"/>
      <c r="L496" s="195"/>
      <c r="M496" s="195"/>
      <c r="N496" s="195"/>
      <c r="O496" s="196"/>
    </row>
    <row r="497" spans="1:15" s="197" customFormat="1" hidden="1" outlineLevel="3" x14ac:dyDescent="0.2">
      <c r="A497" s="198" t="s">
        <v>48</v>
      </c>
      <c r="B497" s="190"/>
      <c r="C497" s="190"/>
      <c r="D497" s="191" t="str">
        <f>$D$184</f>
        <v>Grade Level Teacher</v>
      </c>
      <c r="E497" s="192"/>
      <c r="F497" s="193"/>
      <c r="G497" s="194"/>
      <c r="H497" s="195">
        <f>(H184*$F$66*$F$64)</f>
        <v>0</v>
      </c>
      <c r="I497" s="195">
        <f t="shared" ref="I497:N501" si="178">(I184*$F$66*$F$64)*$F$28^(I$6-$H$6)</f>
        <v>9311.2000000000007</v>
      </c>
      <c r="J497" s="195">
        <f t="shared" si="178"/>
        <v>9590.5360000000001</v>
      </c>
      <c r="K497" s="195">
        <f t="shared" si="178"/>
        <v>9878.2520800000002</v>
      </c>
      <c r="L497" s="195">
        <f t="shared" si="178"/>
        <v>10174.599642399999</v>
      </c>
      <c r="M497" s="195">
        <f t="shared" si="178"/>
        <v>10479.837631671999</v>
      </c>
      <c r="N497" s="195">
        <f t="shared" si="178"/>
        <v>10794.232760622159</v>
      </c>
      <c r="O497" s="196"/>
    </row>
    <row r="498" spans="1:15" s="197" customFormat="1" hidden="1" outlineLevel="3" x14ac:dyDescent="0.2">
      <c r="A498" s="198" t="s">
        <v>48</v>
      </c>
      <c r="B498" s="190"/>
      <c r="C498" s="190"/>
      <c r="D498" s="191" t="str">
        <f>$D$185</f>
        <v>Grade Level Teacher</v>
      </c>
      <c r="E498" s="192"/>
      <c r="F498" s="193"/>
      <c r="G498" s="194"/>
      <c r="H498" s="195">
        <f>(H185*$F$66*$F$64)</f>
        <v>0</v>
      </c>
      <c r="I498" s="195">
        <f t="shared" si="178"/>
        <v>9311.2000000000007</v>
      </c>
      <c r="J498" s="195">
        <f t="shared" si="178"/>
        <v>9590.5360000000001</v>
      </c>
      <c r="K498" s="195">
        <f t="shared" si="178"/>
        <v>9878.2520800000002</v>
      </c>
      <c r="L498" s="195">
        <f t="shared" si="178"/>
        <v>10174.599642399999</v>
      </c>
      <c r="M498" s="195">
        <f t="shared" si="178"/>
        <v>10479.837631671999</v>
      </c>
      <c r="N498" s="195">
        <f t="shared" si="178"/>
        <v>10794.232760622159</v>
      </c>
      <c r="O498" s="196"/>
    </row>
    <row r="499" spans="1:15" s="197" customFormat="1" hidden="1" outlineLevel="3" x14ac:dyDescent="0.2">
      <c r="A499" s="198" t="s">
        <v>48</v>
      </c>
      <c r="B499" s="190"/>
      <c r="C499" s="190"/>
      <c r="D499" s="191" t="str">
        <f>$D$186</f>
        <v>Grade Level Teacher</v>
      </c>
      <c r="E499" s="192"/>
      <c r="F499" s="193"/>
      <c r="G499" s="194"/>
      <c r="H499" s="195">
        <f>(H186*$F$66*$F$64)</f>
        <v>0</v>
      </c>
      <c r="I499" s="195">
        <f t="shared" si="178"/>
        <v>9311.2000000000007</v>
      </c>
      <c r="J499" s="195">
        <f t="shared" si="178"/>
        <v>9590.5360000000001</v>
      </c>
      <c r="K499" s="195">
        <f t="shared" si="178"/>
        <v>9878.2520800000002</v>
      </c>
      <c r="L499" s="195">
        <f t="shared" si="178"/>
        <v>10174.599642399999</v>
      </c>
      <c r="M499" s="195">
        <f t="shared" si="178"/>
        <v>10479.837631671999</v>
      </c>
      <c r="N499" s="195">
        <f t="shared" si="178"/>
        <v>10794.232760622159</v>
      </c>
      <c r="O499" s="196"/>
    </row>
    <row r="500" spans="1:15" s="197" customFormat="1" hidden="1" outlineLevel="3" x14ac:dyDescent="0.2">
      <c r="A500" s="198" t="s">
        <v>48</v>
      </c>
      <c r="B500" s="190"/>
      <c r="C500" s="190"/>
      <c r="D500" s="191" t="str">
        <f>$D$187</f>
        <v>Grade Level Teacher</v>
      </c>
      <c r="E500" s="192"/>
      <c r="F500" s="193"/>
      <c r="G500" s="194"/>
      <c r="H500" s="195">
        <f>(H187*$F$66*$F$64)</f>
        <v>0</v>
      </c>
      <c r="I500" s="195">
        <f t="shared" si="178"/>
        <v>9311.2000000000007</v>
      </c>
      <c r="J500" s="195">
        <f t="shared" si="178"/>
        <v>9590.5360000000001</v>
      </c>
      <c r="K500" s="195">
        <f t="shared" si="178"/>
        <v>9878.2520800000002</v>
      </c>
      <c r="L500" s="195">
        <f t="shared" si="178"/>
        <v>10174.599642399999</v>
      </c>
      <c r="M500" s="195">
        <f t="shared" si="178"/>
        <v>10479.837631671999</v>
      </c>
      <c r="N500" s="195">
        <f t="shared" si="178"/>
        <v>10794.232760622159</v>
      </c>
      <c r="O500" s="196"/>
    </row>
    <row r="501" spans="1:15" s="197" customFormat="1" hidden="1" outlineLevel="3" x14ac:dyDescent="0.2">
      <c r="A501" s="198" t="s">
        <v>48</v>
      </c>
      <c r="B501" s="190"/>
      <c r="C501" s="190"/>
      <c r="D501" s="191" t="str">
        <f>$D$188</f>
        <v>Grade Level Teacher</v>
      </c>
      <c r="E501" s="192"/>
      <c r="F501" s="193"/>
      <c r="G501" s="194"/>
      <c r="H501" s="195">
        <f>(H188*$F$66*$F$64)</f>
        <v>0</v>
      </c>
      <c r="I501" s="195">
        <f t="shared" si="178"/>
        <v>9311.2000000000007</v>
      </c>
      <c r="J501" s="195">
        <f t="shared" si="178"/>
        <v>9590.5360000000001</v>
      </c>
      <c r="K501" s="195">
        <f t="shared" si="178"/>
        <v>9878.2520800000002</v>
      </c>
      <c r="L501" s="195">
        <f t="shared" si="178"/>
        <v>10174.599642399999</v>
      </c>
      <c r="M501" s="195">
        <f t="shared" si="178"/>
        <v>10479.837631671999</v>
      </c>
      <c r="N501" s="195">
        <f t="shared" si="178"/>
        <v>10794.232760622159</v>
      </c>
      <c r="O501" s="196"/>
    </row>
    <row r="502" spans="1:15" s="197" customFormat="1" hidden="1" outlineLevel="3" x14ac:dyDescent="0.2">
      <c r="A502" s="198" t="s">
        <v>48</v>
      </c>
      <c r="B502" s="190"/>
      <c r="C502" s="190"/>
      <c r="D502" s="191"/>
      <c r="E502" s="192"/>
      <c r="F502" s="193"/>
      <c r="G502" s="194"/>
      <c r="H502" s="195"/>
      <c r="I502" s="195"/>
      <c r="J502" s="195"/>
      <c r="K502" s="195"/>
      <c r="L502" s="195"/>
      <c r="M502" s="195"/>
      <c r="N502" s="195"/>
      <c r="O502" s="196"/>
    </row>
    <row r="503" spans="1:15" s="197" customFormat="1" hidden="1" outlineLevel="3" x14ac:dyDescent="0.2">
      <c r="A503" s="198" t="s">
        <v>48</v>
      </c>
      <c r="B503" s="190"/>
      <c r="C503" s="190"/>
      <c r="D503" s="191" t="str">
        <f>$D$190</f>
        <v>Grade Level Assistant</v>
      </c>
      <c r="E503" s="192"/>
      <c r="F503" s="193"/>
      <c r="G503" s="194"/>
      <c r="H503" s="195">
        <f>(H190*$F$66*$F$64)</f>
        <v>0</v>
      </c>
      <c r="I503" s="195">
        <f t="shared" ref="I503:N507" si="179">(I190*$F$66*$F$64)*$F$28^(I$6-$H$6)</f>
        <v>0</v>
      </c>
      <c r="J503" s="195">
        <f t="shared" si="179"/>
        <v>0</v>
      </c>
      <c r="K503" s="195">
        <f t="shared" si="179"/>
        <v>0</v>
      </c>
      <c r="L503" s="195">
        <f t="shared" si="179"/>
        <v>0</v>
      </c>
      <c r="M503" s="195">
        <f t="shared" si="179"/>
        <v>0</v>
      </c>
      <c r="N503" s="195">
        <f t="shared" si="179"/>
        <v>0</v>
      </c>
      <c r="O503" s="196"/>
    </row>
    <row r="504" spans="1:15" s="197" customFormat="1" hidden="1" outlineLevel="3" x14ac:dyDescent="0.2">
      <c r="A504" s="198" t="s">
        <v>48</v>
      </c>
      <c r="B504" s="190"/>
      <c r="C504" s="190"/>
      <c r="D504" s="191" t="str">
        <f>$D$191</f>
        <v>Grade Level Assistant</v>
      </c>
      <c r="E504" s="192"/>
      <c r="F504" s="193"/>
      <c r="G504" s="194"/>
      <c r="H504" s="195">
        <f>(H191*$F$66*$F$64)</f>
        <v>0</v>
      </c>
      <c r="I504" s="195">
        <f t="shared" si="179"/>
        <v>0</v>
      </c>
      <c r="J504" s="195">
        <f t="shared" si="179"/>
        <v>0</v>
      </c>
      <c r="K504" s="195">
        <f t="shared" si="179"/>
        <v>0</v>
      </c>
      <c r="L504" s="195">
        <f t="shared" si="179"/>
        <v>0</v>
      </c>
      <c r="M504" s="195">
        <f t="shared" si="179"/>
        <v>0</v>
      </c>
      <c r="N504" s="195">
        <f t="shared" si="179"/>
        <v>0</v>
      </c>
      <c r="O504" s="196"/>
    </row>
    <row r="505" spans="1:15" s="197" customFormat="1" hidden="1" outlineLevel="3" x14ac:dyDescent="0.2">
      <c r="A505" s="198" t="s">
        <v>48</v>
      </c>
      <c r="B505" s="190"/>
      <c r="C505" s="190"/>
      <c r="D505" s="191" t="str">
        <f>$D$192</f>
        <v>Grade Level Assistant</v>
      </c>
      <c r="E505" s="192"/>
      <c r="F505" s="193"/>
      <c r="G505" s="194"/>
      <c r="H505" s="195">
        <f>(H192*$F$66*$F$64)</f>
        <v>0</v>
      </c>
      <c r="I505" s="195">
        <f t="shared" si="179"/>
        <v>0</v>
      </c>
      <c r="J505" s="195">
        <f t="shared" si="179"/>
        <v>0</v>
      </c>
      <c r="K505" s="195">
        <f t="shared" si="179"/>
        <v>0</v>
      </c>
      <c r="L505" s="195">
        <f t="shared" si="179"/>
        <v>0</v>
      </c>
      <c r="M505" s="195">
        <f t="shared" si="179"/>
        <v>0</v>
      </c>
      <c r="N505" s="195">
        <f t="shared" si="179"/>
        <v>0</v>
      </c>
      <c r="O505" s="196"/>
    </row>
    <row r="506" spans="1:15" s="197" customFormat="1" hidden="1" outlineLevel="3" x14ac:dyDescent="0.2">
      <c r="A506" s="198" t="s">
        <v>48</v>
      </c>
      <c r="B506" s="190"/>
      <c r="C506" s="190"/>
      <c r="D506" s="191" t="str">
        <f>$D$193</f>
        <v>Grade Level Assistant</v>
      </c>
      <c r="E506" s="192"/>
      <c r="F506" s="193"/>
      <c r="G506" s="194"/>
      <c r="H506" s="195">
        <f>(H193*$F$66*$F$64)</f>
        <v>0</v>
      </c>
      <c r="I506" s="195">
        <f t="shared" si="179"/>
        <v>0</v>
      </c>
      <c r="J506" s="195">
        <f t="shared" si="179"/>
        <v>0</v>
      </c>
      <c r="K506" s="195">
        <f t="shared" si="179"/>
        <v>0</v>
      </c>
      <c r="L506" s="195">
        <f t="shared" si="179"/>
        <v>0</v>
      </c>
      <c r="M506" s="195">
        <f t="shared" si="179"/>
        <v>0</v>
      </c>
      <c r="N506" s="195">
        <f t="shared" si="179"/>
        <v>0</v>
      </c>
      <c r="O506" s="196"/>
    </row>
    <row r="507" spans="1:15" s="198" customFormat="1" hidden="1" outlineLevel="3" x14ac:dyDescent="0.2">
      <c r="A507" s="198" t="s">
        <v>48</v>
      </c>
      <c r="B507" s="190"/>
      <c r="C507" s="190"/>
      <c r="D507" s="191" t="str">
        <f>$D$194</f>
        <v>Grade Level Assistant</v>
      </c>
      <c r="E507" s="192"/>
      <c r="F507" s="193"/>
      <c r="G507" s="194"/>
      <c r="H507" s="195">
        <f>(H194*$F$66*$F$64)</f>
        <v>0</v>
      </c>
      <c r="I507" s="195">
        <f t="shared" si="179"/>
        <v>0</v>
      </c>
      <c r="J507" s="195">
        <f t="shared" si="179"/>
        <v>0</v>
      </c>
      <c r="K507" s="195">
        <f t="shared" si="179"/>
        <v>0</v>
      </c>
      <c r="L507" s="195">
        <f t="shared" si="179"/>
        <v>0</v>
      </c>
      <c r="M507" s="195">
        <f t="shared" si="179"/>
        <v>0</v>
      </c>
      <c r="N507" s="195">
        <f t="shared" si="179"/>
        <v>0</v>
      </c>
      <c r="O507" s="196"/>
    </row>
    <row r="508" spans="1:15" s="198" customFormat="1" hidden="1" outlineLevel="3" x14ac:dyDescent="0.2">
      <c r="A508" s="198" t="s">
        <v>48</v>
      </c>
      <c r="B508" s="190"/>
      <c r="C508" s="190"/>
      <c r="D508" s="191"/>
      <c r="E508" s="197"/>
      <c r="F508" s="193"/>
      <c r="G508" s="194"/>
      <c r="H508" s="195"/>
      <c r="I508" s="195"/>
      <c r="J508" s="195"/>
      <c r="K508" s="195"/>
      <c r="L508" s="195"/>
      <c r="M508" s="195"/>
      <c r="N508" s="195"/>
      <c r="O508" s="196"/>
    </row>
    <row r="509" spans="1:15" s="197" customFormat="1" hidden="1" outlineLevel="3" x14ac:dyDescent="0.2">
      <c r="A509" s="198" t="s">
        <v>48</v>
      </c>
      <c r="B509" s="190"/>
      <c r="C509" s="190"/>
      <c r="D509" s="191" t="str">
        <f>$D$196</f>
        <v>Grade Level Teacher</v>
      </c>
      <c r="E509" s="192"/>
      <c r="F509" s="193"/>
      <c r="G509" s="194"/>
      <c r="H509" s="195">
        <f t="shared" ref="H509:H514" si="180">(H196*$F$66*$F$64)</f>
        <v>0</v>
      </c>
      <c r="I509" s="195">
        <f t="shared" ref="I509:N514" si="181">(I196*$F$66*$F$64)*$F$28^(I$6-$H$6)</f>
        <v>9311.2000000000007</v>
      </c>
      <c r="J509" s="195">
        <f t="shared" si="181"/>
        <v>9590.5360000000001</v>
      </c>
      <c r="K509" s="195">
        <f t="shared" si="181"/>
        <v>9878.2520800000002</v>
      </c>
      <c r="L509" s="195">
        <f t="shared" si="181"/>
        <v>10174.599642399999</v>
      </c>
      <c r="M509" s="195">
        <f t="shared" si="181"/>
        <v>10479.837631671999</v>
      </c>
      <c r="N509" s="195">
        <f t="shared" si="181"/>
        <v>10794.232760622159</v>
      </c>
      <c r="O509" s="196"/>
    </row>
    <row r="510" spans="1:15" s="197" customFormat="1" hidden="1" outlineLevel="3" x14ac:dyDescent="0.2">
      <c r="A510" s="198" t="s">
        <v>48</v>
      </c>
      <c r="B510" s="190"/>
      <c r="C510" s="190"/>
      <c r="D510" s="191" t="str">
        <f>$D$197</f>
        <v>Grade Level Teacher</v>
      </c>
      <c r="E510" s="192"/>
      <c r="F510" s="193"/>
      <c r="G510" s="194"/>
      <c r="H510" s="195">
        <f t="shared" si="180"/>
        <v>0</v>
      </c>
      <c r="I510" s="195">
        <f t="shared" si="181"/>
        <v>9311.2000000000007</v>
      </c>
      <c r="J510" s="195">
        <f t="shared" si="181"/>
        <v>9590.5360000000001</v>
      </c>
      <c r="K510" s="195">
        <f t="shared" si="181"/>
        <v>9878.2520800000002</v>
      </c>
      <c r="L510" s="195">
        <f t="shared" si="181"/>
        <v>10174.599642399999</v>
      </c>
      <c r="M510" s="195">
        <f t="shared" si="181"/>
        <v>10479.837631671999</v>
      </c>
      <c r="N510" s="195">
        <f t="shared" si="181"/>
        <v>10794.232760622159</v>
      </c>
      <c r="O510" s="196"/>
    </row>
    <row r="511" spans="1:15" s="197" customFormat="1" hidden="1" outlineLevel="3" x14ac:dyDescent="0.2">
      <c r="A511" s="198" t="s">
        <v>48</v>
      </c>
      <c r="B511" s="190"/>
      <c r="C511" s="190"/>
      <c r="D511" s="191" t="str">
        <f>$D$198</f>
        <v>Grade Level Teacher</v>
      </c>
      <c r="E511" s="192"/>
      <c r="F511" s="193"/>
      <c r="G511" s="194"/>
      <c r="H511" s="195">
        <f t="shared" si="180"/>
        <v>0</v>
      </c>
      <c r="I511" s="195">
        <f t="shared" si="181"/>
        <v>9311.2000000000007</v>
      </c>
      <c r="J511" s="195">
        <f t="shared" si="181"/>
        <v>9590.5360000000001</v>
      </c>
      <c r="K511" s="195">
        <f t="shared" si="181"/>
        <v>9878.2520800000002</v>
      </c>
      <c r="L511" s="195">
        <f t="shared" si="181"/>
        <v>10174.599642399999</v>
      </c>
      <c r="M511" s="195">
        <f t="shared" si="181"/>
        <v>10479.837631671999</v>
      </c>
      <c r="N511" s="195">
        <f t="shared" si="181"/>
        <v>10794.232760622159</v>
      </c>
      <c r="O511" s="196"/>
    </row>
    <row r="512" spans="1:15" s="197" customFormat="1" hidden="1" outlineLevel="3" x14ac:dyDescent="0.2">
      <c r="A512" s="198" t="s">
        <v>48</v>
      </c>
      <c r="B512" s="190"/>
      <c r="C512" s="190"/>
      <c r="D512" s="191" t="str">
        <f>$D$199</f>
        <v>Grade Level Teacher</v>
      </c>
      <c r="E512" s="192"/>
      <c r="F512" s="193"/>
      <c r="G512" s="194"/>
      <c r="H512" s="195">
        <f t="shared" si="180"/>
        <v>0</v>
      </c>
      <c r="I512" s="195">
        <f t="shared" si="181"/>
        <v>9311.2000000000007</v>
      </c>
      <c r="J512" s="195">
        <f t="shared" si="181"/>
        <v>9590.5360000000001</v>
      </c>
      <c r="K512" s="195">
        <f t="shared" si="181"/>
        <v>9878.2520800000002</v>
      </c>
      <c r="L512" s="195">
        <f t="shared" si="181"/>
        <v>10174.599642399999</v>
      </c>
      <c r="M512" s="195">
        <f t="shared" si="181"/>
        <v>10479.837631671999</v>
      </c>
      <c r="N512" s="195">
        <f t="shared" si="181"/>
        <v>10794.232760622159</v>
      </c>
      <c r="O512" s="196"/>
    </row>
    <row r="513" spans="1:15" s="197" customFormat="1" hidden="1" outlineLevel="3" x14ac:dyDescent="0.2">
      <c r="A513" s="198" t="s">
        <v>48</v>
      </c>
      <c r="B513" s="190"/>
      <c r="C513" s="190"/>
      <c r="D513" s="191" t="str">
        <f>$D$200</f>
        <v>Grade Level Teacher</v>
      </c>
      <c r="E513" s="192"/>
      <c r="F513" s="193"/>
      <c r="G513" s="194"/>
      <c r="H513" s="195">
        <f t="shared" si="180"/>
        <v>0</v>
      </c>
      <c r="I513" s="195">
        <f t="shared" si="181"/>
        <v>9311.2000000000007</v>
      </c>
      <c r="J513" s="195">
        <f t="shared" si="181"/>
        <v>9590.5360000000001</v>
      </c>
      <c r="K513" s="195">
        <f t="shared" si="181"/>
        <v>9878.2520800000002</v>
      </c>
      <c r="L513" s="195">
        <f t="shared" si="181"/>
        <v>10174.599642399999</v>
      </c>
      <c r="M513" s="195">
        <f t="shared" si="181"/>
        <v>10479.837631671999</v>
      </c>
      <c r="N513" s="195">
        <f t="shared" si="181"/>
        <v>10794.232760622159</v>
      </c>
      <c r="O513" s="196"/>
    </row>
    <row r="514" spans="1:15" s="197" customFormat="1" hidden="1" outlineLevel="3" x14ac:dyDescent="0.2">
      <c r="A514" s="198" t="s">
        <v>48</v>
      </c>
      <c r="B514" s="190"/>
      <c r="C514" s="190"/>
      <c r="D514" s="191" t="str">
        <f>$D$201</f>
        <v>Grade Level Teacher</v>
      </c>
      <c r="E514" s="192"/>
      <c r="F514" s="193"/>
      <c r="G514" s="194"/>
      <c r="H514" s="195">
        <f t="shared" si="180"/>
        <v>0</v>
      </c>
      <c r="I514" s="195">
        <f t="shared" si="181"/>
        <v>0</v>
      </c>
      <c r="J514" s="195">
        <f t="shared" si="181"/>
        <v>0</v>
      </c>
      <c r="K514" s="195">
        <f t="shared" si="181"/>
        <v>0</v>
      </c>
      <c r="L514" s="195">
        <f t="shared" si="181"/>
        <v>0</v>
      </c>
      <c r="M514" s="195">
        <f t="shared" si="181"/>
        <v>10479.837631671999</v>
      </c>
      <c r="N514" s="195">
        <f t="shared" si="181"/>
        <v>10794.232760622159</v>
      </c>
      <c r="O514" s="196"/>
    </row>
    <row r="515" spans="1:15" s="198" customFormat="1" hidden="1" outlineLevel="3" x14ac:dyDescent="0.2">
      <c r="A515" s="198" t="s">
        <v>48</v>
      </c>
      <c r="B515" s="190"/>
      <c r="C515" s="190"/>
      <c r="D515" s="191"/>
      <c r="E515" s="197"/>
      <c r="F515" s="193"/>
      <c r="G515" s="194"/>
      <c r="H515" s="195"/>
      <c r="I515" s="195"/>
      <c r="J515" s="195"/>
      <c r="K515" s="195"/>
      <c r="L515" s="195"/>
      <c r="M515" s="195"/>
      <c r="N515" s="195"/>
      <c r="O515" s="196"/>
    </row>
    <row r="516" spans="1:15" s="197" customFormat="1" hidden="1" outlineLevel="3" x14ac:dyDescent="0.2">
      <c r="A516" s="198" t="s">
        <v>48</v>
      </c>
      <c r="B516" s="190"/>
      <c r="C516" s="190"/>
      <c r="D516" s="191" t="str">
        <f>$D$203</f>
        <v>Grade Level Teacher</v>
      </c>
      <c r="E516" s="192"/>
      <c r="F516" s="193"/>
      <c r="G516" s="194"/>
      <c r="H516" s="195">
        <f>(H203*$F$66*$F$64)</f>
        <v>0</v>
      </c>
      <c r="I516" s="195">
        <f t="shared" ref="I516:N520" si="182">(I203*$F$66*$F$64)*$F$28^(I$6-$H$6)</f>
        <v>9311.2000000000007</v>
      </c>
      <c r="J516" s="195">
        <f t="shared" si="182"/>
        <v>9590.5360000000001</v>
      </c>
      <c r="K516" s="195">
        <f t="shared" si="182"/>
        <v>9878.2520800000002</v>
      </c>
      <c r="L516" s="195">
        <f t="shared" si="182"/>
        <v>10174.599642399999</v>
      </c>
      <c r="M516" s="195">
        <f t="shared" si="182"/>
        <v>10479.837631671999</v>
      </c>
      <c r="N516" s="195">
        <f t="shared" si="182"/>
        <v>10794.232760622159</v>
      </c>
      <c r="O516" s="196"/>
    </row>
    <row r="517" spans="1:15" s="197" customFormat="1" hidden="1" outlineLevel="3" x14ac:dyDescent="0.2">
      <c r="A517" s="198" t="s">
        <v>48</v>
      </c>
      <c r="B517" s="190"/>
      <c r="C517" s="190"/>
      <c r="D517" s="191" t="str">
        <f>$D$204</f>
        <v>Grade Level Teacher</v>
      </c>
      <c r="E517" s="192"/>
      <c r="F517" s="193"/>
      <c r="G517" s="194"/>
      <c r="H517" s="195">
        <f>(H204*$F$66*$F$64)</f>
        <v>0</v>
      </c>
      <c r="I517" s="195">
        <f t="shared" si="182"/>
        <v>0</v>
      </c>
      <c r="J517" s="195">
        <f t="shared" si="182"/>
        <v>9590.5360000000001</v>
      </c>
      <c r="K517" s="195">
        <f t="shared" si="182"/>
        <v>9878.2520800000002</v>
      </c>
      <c r="L517" s="195">
        <f t="shared" si="182"/>
        <v>10174.599642399999</v>
      </c>
      <c r="M517" s="195">
        <f t="shared" si="182"/>
        <v>10479.837631671999</v>
      </c>
      <c r="N517" s="195">
        <f t="shared" si="182"/>
        <v>10794.232760622159</v>
      </c>
      <c r="O517" s="196"/>
    </row>
    <row r="518" spans="1:15" s="197" customFormat="1" hidden="1" outlineLevel="3" x14ac:dyDescent="0.2">
      <c r="A518" s="198" t="s">
        <v>48</v>
      </c>
      <c r="B518" s="190"/>
      <c r="C518" s="190"/>
      <c r="D518" s="191" t="str">
        <f>$D$205</f>
        <v>Grade Level Teacher</v>
      </c>
      <c r="E518" s="192"/>
      <c r="F518" s="193"/>
      <c r="G518" s="194"/>
      <c r="H518" s="195">
        <f>(H205*$F$66*$F$64)</f>
        <v>0</v>
      </c>
      <c r="I518" s="195">
        <f t="shared" si="182"/>
        <v>0</v>
      </c>
      <c r="J518" s="195">
        <f t="shared" si="182"/>
        <v>0</v>
      </c>
      <c r="K518" s="195">
        <f t="shared" si="182"/>
        <v>9878.2520800000002</v>
      </c>
      <c r="L518" s="195">
        <f t="shared" si="182"/>
        <v>10174.599642399999</v>
      </c>
      <c r="M518" s="195">
        <f t="shared" si="182"/>
        <v>10479.837631671999</v>
      </c>
      <c r="N518" s="195">
        <f t="shared" si="182"/>
        <v>10794.232760622159</v>
      </c>
      <c r="O518" s="196"/>
    </row>
    <row r="519" spans="1:15" s="197" customFormat="1" hidden="1" outlineLevel="3" x14ac:dyDescent="0.2">
      <c r="A519" s="198" t="s">
        <v>48</v>
      </c>
      <c r="B519" s="190"/>
      <c r="C519" s="190"/>
      <c r="D519" s="191" t="str">
        <f>$D$206</f>
        <v>Grade Level Teacher</v>
      </c>
      <c r="E519" s="192"/>
      <c r="F519" s="193"/>
      <c r="G519" s="194"/>
      <c r="H519" s="195">
        <f>(H206*$F$66*$F$64)</f>
        <v>0</v>
      </c>
      <c r="I519" s="195">
        <f t="shared" si="182"/>
        <v>9311.2000000000007</v>
      </c>
      <c r="J519" s="195">
        <f t="shared" si="182"/>
        <v>9590.5360000000001</v>
      </c>
      <c r="K519" s="195">
        <f t="shared" si="182"/>
        <v>9878.2520800000002</v>
      </c>
      <c r="L519" s="195">
        <f t="shared" si="182"/>
        <v>10174.599642399999</v>
      </c>
      <c r="M519" s="195">
        <f t="shared" si="182"/>
        <v>10479.837631671999</v>
      </c>
      <c r="N519" s="195">
        <f t="shared" si="182"/>
        <v>10794.232760622159</v>
      </c>
      <c r="O519" s="196"/>
    </row>
    <row r="520" spans="1:15" s="197" customFormat="1" hidden="1" outlineLevel="3" x14ac:dyDescent="0.2">
      <c r="A520" s="198" t="s">
        <v>48</v>
      </c>
      <c r="B520" s="190"/>
      <c r="C520" s="190"/>
      <c r="D520" s="191" t="str">
        <f>$D$207</f>
        <v>Grade Level Teacher</v>
      </c>
      <c r="E520" s="192"/>
      <c r="F520" s="193"/>
      <c r="G520" s="194"/>
      <c r="H520" s="195">
        <f>(H207*$F$66*$F$64)</f>
        <v>0</v>
      </c>
      <c r="I520" s="195">
        <f t="shared" si="182"/>
        <v>9311.2000000000007</v>
      </c>
      <c r="J520" s="195">
        <f t="shared" si="182"/>
        <v>9590.5360000000001</v>
      </c>
      <c r="K520" s="195">
        <f t="shared" si="182"/>
        <v>9878.2520800000002</v>
      </c>
      <c r="L520" s="195">
        <f t="shared" si="182"/>
        <v>10174.599642399999</v>
      </c>
      <c r="M520" s="195">
        <f t="shared" si="182"/>
        <v>10479.837631671999</v>
      </c>
      <c r="N520" s="195">
        <f t="shared" si="182"/>
        <v>10794.232760622159</v>
      </c>
      <c r="O520" s="196"/>
    </row>
    <row r="521" spans="1:15" s="197" customFormat="1" hidden="1" outlineLevel="3" x14ac:dyDescent="0.2">
      <c r="A521" s="198" t="s">
        <v>48</v>
      </c>
      <c r="B521" s="190"/>
      <c r="C521" s="190"/>
      <c r="D521" s="191"/>
      <c r="E521" s="192"/>
      <c r="F521" s="193"/>
      <c r="G521" s="194"/>
      <c r="H521" s="195"/>
      <c r="I521" s="195"/>
      <c r="J521" s="195"/>
      <c r="K521" s="195"/>
      <c r="L521" s="195"/>
      <c r="M521" s="195"/>
      <c r="N521" s="195"/>
      <c r="O521" s="196"/>
    </row>
    <row r="522" spans="1:15" s="197" customFormat="1" hidden="1" outlineLevel="3" x14ac:dyDescent="0.2">
      <c r="A522" s="198" t="s">
        <v>48</v>
      </c>
      <c r="B522" s="190"/>
      <c r="C522" s="190"/>
      <c r="D522" s="191" t="str">
        <f>$D$209</f>
        <v>Grade Level Teacher</v>
      </c>
      <c r="E522" s="192"/>
      <c r="F522" s="193"/>
      <c r="G522" s="194"/>
      <c r="H522" s="195">
        <f>(H209*$F$66*$F$64)</f>
        <v>0</v>
      </c>
      <c r="I522" s="195">
        <f t="shared" ref="I522:N526" si="183">(I209*$F$66*$F$64)*$F$28^(I$6-$H$6)</f>
        <v>0</v>
      </c>
      <c r="J522" s="195">
        <f t="shared" si="183"/>
        <v>0</v>
      </c>
      <c r="K522" s="195">
        <f t="shared" si="183"/>
        <v>0</v>
      </c>
      <c r="L522" s="195">
        <f t="shared" si="183"/>
        <v>0</v>
      </c>
      <c r="M522" s="195">
        <f t="shared" si="183"/>
        <v>0</v>
      </c>
      <c r="N522" s="195">
        <f t="shared" si="183"/>
        <v>0</v>
      </c>
      <c r="O522" s="196"/>
    </row>
    <row r="523" spans="1:15" s="197" customFormat="1" hidden="1" outlineLevel="3" x14ac:dyDescent="0.2">
      <c r="A523" s="198" t="s">
        <v>48</v>
      </c>
      <c r="B523" s="190"/>
      <c r="C523" s="190"/>
      <c r="D523" s="191" t="str">
        <f>$D$210</f>
        <v>Grade Level Teacher</v>
      </c>
      <c r="E523" s="192"/>
      <c r="F523" s="193"/>
      <c r="G523" s="194"/>
      <c r="H523" s="195">
        <f>(H210*$F$66*$F$64)</f>
        <v>0</v>
      </c>
      <c r="I523" s="195">
        <f t="shared" si="183"/>
        <v>0</v>
      </c>
      <c r="J523" s="195">
        <f t="shared" si="183"/>
        <v>0</v>
      </c>
      <c r="K523" s="195">
        <f t="shared" si="183"/>
        <v>0</v>
      </c>
      <c r="L523" s="195">
        <f t="shared" si="183"/>
        <v>0</v>
      </c>
      <c r="M523" s="195">
        <f t="shared" si="183"/>
        <v>0</v>
      </c>
      <c r="N523" s="195">
        <f t="shared" si="183"/>
        <v>0</v>
      </c>
      <c r="O523" s="196"/>
    </row>
    <row r="524" spans="1:15" s="197" customFormat="1" hidden="1" outlineLevel="3" x14ac:dyDescent="0.2">
      <c r="A524" s="198" t="s">
        <v>48</v>
      </c>
      <c r="B524" s="190"/>
      <c r="C524" s="190"/>
      <c r="D524" s="191" t="str">
        <f>$D$211</f>
        <v>Grade Level Teacher</v>
      </c>
      <c r="E524" s="192"/>
      <c r="F524" s="193"/>
      <c r="G524" s="194"/>
      <c r="H524" s="195">
        <f>(H211*$F$66*$F$64)</f>
        <v>0</v>
      </c>
      <c r="I524" s="195">
        <f t="shared" si="183"/>
        <v>0</v>
      </c>
      <c r="J524" s="195">
        <f t="shared" si="183"/>
        <v>0</v>
      </c>
      <c r="K524" s="195">
        <f t="shared" si="183"/>
        <v>0</v>
      </c>
      <c r="L524" s="195">
        <f t="shared" si="183"/>
        <v>0</v>
      </c>
      <c r="M524" s="195">
        <f t="shared" si="183"/>
        <v>0</v>
      </c>
      <c r="N524" s="195">
        <f t="shared" si="183"/>
        <v>0</v>
      </c>
      <c r="O524" s="196"/>
    </row>
    <row r="525" spans="1:15" s="197" customFormat="1" hidden="1" outlineLevel="3" x14ac:dyDescent="0.2">
      <c r="A525" s="198" t="s">
        <v>48</v>
      </c>
      <c r="B525" s="190"/>
      <c r="C525" s="190"/>
      <c r="D525" s="191" t="str">
        <f>$D$212</f>
        <v>Grade Level Teacher</v>
      </c>
      <c r="E525" s="192"/>
      <c r="F525" s="193"/>
      <c r="G525" s="194"/>
      <c r="H525" s="195">
        <f>(H212*$F$66*$F$64)</f>
        <v>0</v>
      </c>
      <c r="I525" s="195">
        <f t="shared" si="183"/>
        <v>0</v>
      </c>
      <c r="J525" s="195">
        <f t="shared" si="183"/>
        <v>0</v>
      </c>
      <c r="K525" s="195">
        <f t="shared" si="183"/>
        <v>0</v>
      </c>
      <c r="L525" s="195">
        <f t="shared" si="183"/>
        <v>0</v>
      </c>
      <c r="M525" s="195">
        <f t="shared" si="183"/>
        <v>0</v>
      </c>
      <c r="N525" s="195">
        <f t="shared" si="183"/>
        <v>0</v>
      </c>
      <c r="O525" s="196"/>
    </row>
    <row r="526" spans="1:15" s="197" customFormat="1" hidden="1" outlineLevel="3" x14ac:dyDescent="0.2">
      <c r="A526" s="198" t="s">
        <v>48</v>
      </c>
      <c r="B526" s="190"/>
      <c r="C526" s="190"/>
      <c r="D526" s="191" t="str">
        <f>$D$213</f>
        <v>`</v>
      </c>
      <c r="E526" s="192"/>
      <c r="F526" s="193"/>
      <c r="G526" s="194"/>
      <c r="H526" s="195">
        <f>(H213*$F$66*$F$64)</f>
        <v>0</v>
      </c>
      <c r="I526" s="195">
        <f t="shared" si="183"/>
        <v>0</v>
      </c>
      <c r="J526" s="195">
        <f t="shared" si="183"/>
        <v>0</v>
      </c>
      <c r="K526" s="195">
        <f t="shared" si="183"/>
        <v>0</v>
      </c>
      <c r="L526" s="195">
        <f t="shared" si="183"/>
        <v>0</v>
      </c>
      <c r="M526" s="195">
        <f t="shared" si="183"/>
        <v>0</v>
      </c>
      <c r="N526" s="195">
        <f t="shared" si="183"/>
        <v>0</v>
      </c>
      <c r="O526" s="196"/>
    </row>
    <row r="527" spans="1:15" s="197" customFormat="1" hidden="1" outlineLevel="3" x14ac:dyDescent="0.2">
      <c r="A527" s="198" t="s">
        <v>48</v>
      </c>
      <c r="B527" s="190"/>
      <c r="C527" s="190"/>
      <c r="D527" s="191"/>
      <c r="E527" s="192"/>
      <c r="F527" s="193"/>
      <c r="G527" s="194"/>
      <c r="H527" s="195"/>
      <c r="I527" s="195"/>
      <c r="J527" s="195"/>
      <c r="K527" s="195"/>
      <c r="L527" s="195"/>
      <c r="M527" s="195"/>
      <c r="N527" s="195"/>
      <c r="O527" s="196"/>
    </row>
    <row r="528" spans="1:15" s="197" customFormat="1" hidden="1" outlineLevel="3" x14ac:dyDescent="0.2">
      <c r="A528" s="198" t="s">
        <v>48</v>
      </c>
      <c r="B528" s="190"/>
      <c r="C528" s="190"/>
      <c r="D528" s="191" t="str">
        <f>$D$215</f>
        <v>Grade Level Teacher</v>
      </c>
      <c r="E528" s="192"/>
      <c r="F528" s="193"/>
      <c r="G528" s="194"/>
      <c r="H528" s="195">
        <f>(H215*$F$66*$F$64)</f>
        <v>0</v>
      </c>
      <c r="I528" s="195">
        <f t="shared" ref="I528:N532" si="184">(I215*$F$66*$F$64)*$F$28^(I$6-$H$6)</f>
        <v>0</v>
      </c>
      <c r="J528" s="195">
        <f t="shared" si="184"/>
        <v>0</v>
      </c>
      <c r="K528" s="195">
        <f t="shared" si="184"/>
        <v>0</v>
      </c>
      <c r="L528" s="195">
        <f t="shared" si="184"/>
        <v>0</v>
      </c>
      <c r="M528" s="195">
        <f t="shared" si="184"/>
        <v>0</v>
      </c>
      <c r="N528" s="195">
        <f t="shared" si="184"/>
        <v>0</v>
      </c>
      <c r="O528" s="196"/>
    </row>
    <row r="529" spans="1:15" s="197" customFormat="1" hidden="1" outlineLevel="3" x14ac:dyDescent="0.2">
      <c r="A529" s="198" t="s">
        <v>48</v>
      </c>
      <c r="B529" s="190"/>
      <c r="C529" s="190"/>
      <c r="D529" s="191" t="str">
        <f>$D$216</f>
        <v>Grade Level Teacher</v>
      </c>
      <c r="E529" s="192"/>
      <c r="F529" s="193"/>
      <c r="G529" s="194"/>
      <c r="H529" s="195">
        <f>(H216*$F$66*$F$64)</f>
        <v>0</v>
      </c>
      <c r="I529" s="195">
        <f t="shared" si="184"/>
        <v>0</v>
      </c>
      <c r="J529" s="195">
        <f t="shared" si="184"/>
        <v>0</v>
      </c>
      <c r="K529" s="195">
        <f t="shared" si="184"/>
        <v>0</v>
      </c>
      <c r="L529" s="195">
        <f t="shared" si="184"/>
        <v>0</v>
      </c>
      <c r="M529" s="195">
        <f t="shared" si="184"/>
        <v>0</v>
      </c>
      <c r="N529" s="195">
        <f t="shared" si="184"/>
        <v>0</v>
      </c>
      <c r="O529" s="196"/>
    </row>
    <row r="530" spans="1:15" s="197" customFormat="1" hidden="1" outlineLevel="3" x14ac:dyDescent="0.2">
      <c r="A530" s="198" t="s">
        <v>48</v>
      </c>
      <c r="B530" s="190"/>
      <c r="C530" s="190"/>
      <c r="D530" s="191" t="str">
        <f>$D$217</f>
        <v>Grade Level Teacher</v>
      </c>
      <c r="E530" s="192"/>
      <c r="F530" s="193"/>
      <c r="G530" s="194"/>
      <c r="H530" s="195">
        <f>(H217*$F$66*$F$64)</f>
        <v>0</v>
      </c>
      <c r="I530" s="195">
        <f t="shared" si="184"/>
        <v>0</v>
      </c>
      <c r="J530" s="195">
        <f t="shared" si="184"/>
        <v>0</v>
      </c>
      <c r="K530" s="195">
        <f t="shared" si="184"/>
        <v>0</v>
      </c>
      <c r="L530" s="195">
        <f t="shared" si="184"/>
        <v>0</v>
      </c>
      <c r="M530" s="195">
        <f t="shared" si="184"/>
        <v>0</v>
      </c>
      <c r="N530" s="195">
        <f t="shared" si="184"/>
        <v>0</v>
      </c>
      <c r="O530" s="196"/>
    </row>
    <row r="531" spans="1:15" s="197" customFormat="1" hidden="1" outlineLevel="3" x14ac:dyDescent="0.2">
      <c r="A531" s="198" t="s">
        <v>48</v>
      </c>
      <c r="B531" s="190"/>
      <c r="C531" s="190"/>
      <c r="D531" s="191" t="str">
        <f>$D$218</f>
        <v>Grade Level Teacher</v>
      </c>
      <c r="E531" s="192"/>
      <c r="F531" s="193"/>
      <c r="G531" s="194"/>
      <c r="H531" s="195">
        <f>(H218*$F$66*$F$64)</f>
        <v>0</v>
      </c>
      <c r="I531" s="195">
        <f t="shared" si="184"/>
        <v>0</v>
      </c>
      <c r="J531" s="195">
        <f t="shared" si="184"/>
        <v>0</v>
      </c>
      <c r="K531" s="195">
        <f t="shared" si="184"/>
        <v>0</v>
      </c>
      <c r="L531" s="195">
        <f t="shared" si="184"/>
        <v>0</v>
      </c>
      <c r="M531" s="195">
        <f t="shared" si="184"/>
        <v>0</v>
      </c>
      <c r="N531" s="195">
        <f t="shared" si="184"/>
        <v>0</v>
      </c>
      <c r="O531" s="196"/>
    </row>
    <row r="532" spans="1:15" s="197" customFormat="1" hidden="1" outlineLevel="3" x14ac:dyDescent="0.2">
      <c r="A532" s="198" t="s">
        <v>48</v>
      </c>
      <c r="B532" s="190"/>
      <c r="C532" s="190"/>
      <c r="D532" s="191" t="str">
        <f>$D$219</f>
        <v>Grade Level Teacher</v>
      </c>
      <c r="E532" s="192"/>
      <c r="F532" s="193"/>
      <c r="G532" s="194"/>
      <c r="H532" s="195">
        <f>(H219*$F$66*$F$64)</f>
        <v>0</v>
      </c>
      <c r="I532" s="195">
        <f t="shared" si="184"/>
        <v>0</v>
      </c>
      <c r="J532" s="195">
        <f t="shared" si="184"/>
        <v>0</v>
      </c>
      <c r="K532" s="195">
        <f t="shared" si="184"/>
        <v>0</v>
      </c>
      <c r="L532" s="195">
        <f t="shared" si="184"/>
        <v>0</v>
      </c>
      <c r="M532" s="195">
        <f t="shared" si="184"/>
        <v>0</v>
      </c>
      <c r="N532" s="195">
        <f t="shared" si="184"/>
        <v>0</v>
      </c>
      <c r="O532" s="196"/>
    </row>
    <row r="533" spans="1:15" s="198" customFormat="1" hidden="1" outlineLevel="3" x14ac:dyDescent="0.2">
      <c r="A533" s="198" t="s">
        <v>48</v>
      </c>
      <c r="B533" s="190"/>
      <c r="C533" s="190"/>
      <c r="D533" s="191"/>
      <c r="E533" s="197"/>
      <c r="F533" s="197"/>
      <c r="G533" s="194"/>
      <c r="H533" s="195"/>
      <c r="I533" s="195"/>
      <c r="J533" s="195"/>
      <c r="K533" s="195"/>
      <c r="L533" s="195"/>
      <c r="M533" s="195"/>
      <c r="N533" s="195"/>
      <c r="O533" s="196"/>
    </row>
    <row r="534" spans="1:15" s="197" customFormat="1" hidden="1" outlineLevel="3" x14ac:dyDescent="0.2">
      <c r="A534" s="198" t="s">
        <v>48</v>
      </c>
      <c r="B534" s="190"/>
      <c r="C534" s="190"/>
      <c r="D534" s="191" t="str">
        <f>$D$221</f>
        <v>Grade Level Teacher</v>
      </c>
      <c r="E534" s="192"/>
      <c r="F534" s="193"/>
      <c r="G534" s="194"/>
      <c r="H534" s="195">
        <f>(H221*$F$66*$F$64)</f>
        <v>0</v>
      </c>
      <c r="I534" s="195">
        <f t="shared" ref="I534:N538" si="185">(I221*$F$66*$F$64)*$F$28^(I$6-$H$6)</f>
        <v>0</v>
      </c>
      <c r="J534" s="195">
        <f t="shared" si="185"/>
        <v>0</v>
      </c>
      <c r="K534" s="195">
        <f t="shared" si="185"/>
        <v>0</v>
      </c>
      <c r="L534" s="195">
        <f t="shared" si="185"/>
        <v>0</v>
      </c>
      <c r="M534" s="195">
        <f t="shared" si="185"/>
        <v>0</v>
      </c>
      <c r="N534" s="195">
        <f t="shared" si="185"/>
        <v>0</v>
      </c>
      <c r="O534" s="196"/>
    </row>
    <row r="535" spans="1:15" s="197" customFormat="1" hidden="1" outlineLevel="3" x14ac:dyDescent="0.2">
      <c r="A535" s="198" t="s">
        <v>48</v>
      </c>
      <c r="B535" s="190"/>
      <c r="C535" s="190"/>
      <c r="D535" s="191" t="str">
        <f>$D$222</f>
        <v>Grade Level Teacher</v>
      </c>
      <c r="E535" s="192"/>
      <c r="F535" s="193"/>
      <c r="G535" s="194"/>
      <c r="H535" s="195">
        <f>(H222*$F$66*$F$64)</f>
        <v>0</v>
      </c>
      <c r="I535" s="195">
        <f t="shared" si="185"/>
        <v>0</v>
      </c>
      <c r="J535" s="195">
        <f t="shared" si="185"/>
        <v>0</v>
      </c>
      <c r="K535" s="195">
        <f t="shared" si="185"/>
        <v>0</v>
      </c>
      <c r="L535" s="195">
        <f t="shared" si="185"/>
        <v>0</v>
      </c>
      <c r="M535" s="195">
        <f t="shared" si="185"/>
        <v>0</v>
      </c>
      <c r="N535" s="195">
        <f t="shared" si="185"/>
        <v>0</v>
      </c>
      <c r="O535" s="196"/>
    </row>
    <row r="536" spans="1:15" s="197" customFormat="1" hidden="1" outlineLevel="3" x14ac:dyDescent="0.2">
      <c r="A536" s="198" t="s">
        <v>48</v>
      </c>
      <c r="B536" s="190"/>
      <c r="C536" s="190"/>
      <c r="D536" s="191" t="str">
        <f>$D$223</f>
        <v>Grade Level Teacher</v>
      </c>
      <c r="E536" s="192"/>
      <c r="F536" s="193"/>
      <c r="G536" s="194"/>
      <c r="H536" s="195">
        <f>(H223*$F$66*$F$64)</f>
        <v>0</v>
      </c>
      <c r="I536" s="195">
        <f t="shared" si="185"/>
        <v>0</v>
      </c>
      <c r="J536" s="195">
        <f t="shared" si="185"/>
        <v>0</v>
      </c>
      <c r="K536" s="195">
        <f t="shared" si="185"/>
        <v>0</v>
      </c>
      <c r="L536" s="195">
        <f t="shared" si="185"/>
        <v>0</v>
      </c>
      <c r="M536" s="195">
        <f t="shared" si="185"/>
        <v>0</v>
      </c>
      <c r="N536" s="195">
        <f t="shared" si="185"/>
        <v>0</v>
      </c>
      <c r="O536" s="196"/>
    </row>
    <row r="537" spans="1:15" s="197" customFormat="1" hidden="1" outlineLevel="3" x14ac:dyDescent="0.2">
      <c r="A537" s="198" t="s">
        <v>48</v>
      </c>
      <c r="B537" s="190"/>
      <c r="C537" s="190"/>
      <c r="D537" s="191" t="str">
        <f>$D$224</f>
        <v>Grade Level Teacher</v>
      </c>
      <c r="E537" s="192"/>
      <c r="F537" s="193"/>
      <c r="G537" s="194"/>
      <c r="H537" s="195">
        <f>(H224*$F$66*$F$64)</f>
        <v>0</v>
      </c>
      <c r="I537" s="195">
        <f t="shared" si="185"/>
        <v>0</v>
      </c>
      <c r="J537" s="195">
        <f t="shared" si="185"/>
        <v>0</v>
      </c>
      <c r="K537" s="195">
        <f t="shared" si="185"/>
        <v>0</v>
      </c>
      <c r="L537" s="195">
        <f t="shared" si="185"/>
        <v>0</v>
      </c>
      <c r="M537" s="195">
        <f t="shared" si="185"/>
        <v>0</v>
      </c>
      <c r="N537" s="195">
        <f t="shared" si="185"/>
        <v>0</v>
      </c>
      <c r="O537" s="196"/>
    </row>
    <row r="538" spans="1:15" s="197" customFormat="1" hidden="1" outlineLevel="3" x14ac:dyDescent="0.2">
      <c r="A538" s="198" t="s">
        <v>48</v>
      </c>
      <c r="B538" s="190"/>
      <c r="C538" s="190"/>
      <c r="D538" s="191" t="str">
        <f>$D$225</f>
        <v>Grade Level Teacher</v>
      </c>
      <c r="E538" s="192"/>
      <c r="F538" s="193"/>
      <c r="G538" s="194"/>
      <c r="H538" s="195">
        <f>(H225*$F$66*$F$64)</f>
        <v>0</v>
      </c>
      <c r="I538" s="195">
        <f t="shared" si="185"/>
        <v>0</v>
      </c>
      <c r="J538" s="195">
        <f t="shared" si="185"/>
        <v>0</v>
      </c>
      <c r="K538" s="195">
        <f t="shared" si="185"/>
        <v>0</v>
      </c>
      <c r="L538" s="195">
        <f t="shared" si="185"/>
        <v>0</v>
      </c>
      <c r="M538" s="195">
        <f t="shared" si="185"/>
        <v>0</v>
      </c>
      <c r="N538" s="195">
        <f t="shared" si="185"/>
        <v>0</v>
      </c>
      <c r="O538" s="196"/>
    </row>
    <row r="539" spans="1:15" s="198" customFormat="1" hidden="1" outlineLevel="3" x14ac:dyDescent="0.2">
      <c r="A539" s="198" t="s">
        <v>48</v>
      </c>
      <c r="B539" s="190"/>
      <c r="C539" s="190"/>
      <c r="D539" s="191"/>
      <c r="E539" s="197"/>
      <c r="F539" s="193"/>
      <c r="G539" s="194"/>
      <c r="H539" s="195"/>
      <c r="I539" s="195"/>
      <c r="J539" s="195"/>
      <c r="K539" s="195"/>
      <c r="L539" s="195"/>
      <c r="M539" s="195"/>
      <c r="N539" s="195"/>
      <c r="O539" s="196"/>
    </row>
    <row r="540" spans="1:15" s="197" customFormat="1" hidden="1" outlineLevel="3" x14ac:dyDescent="0.2">
      <c r="A540" s="198" t="s">
        <v>48</v>
      </c>
      <c r="B540" s="190"/>
      <c r="C540" s="190"/>
      <c r="D540" s="191" t="str">
        <f>$D$227</f>
        <v>Grade Level Teacher</v>
      </c>
      <c r="E540" s="192"/>
      <c r="F540" s="193"/>
      <c r="G540" s="194"/>
      <c r="H540" s="195">
        <f>(H227*$F$66*$F$64)</f>
        <v>0</v>
      </c>
      <c r="I540" s="195">
        <f t="shared" ref="I540:N544" si="186">(I227*$F$66*$F$64)*$F$28^(I$6-$H$6)</f>
        <v>0</v>
      </c>
      <c r="J540" s="195">
        <f t="shared" si="186"/>
        <v>0</v>
      </c>
      <c r="K540" s="195">
        <f t="shared" si="186"/>
        <v>0</v>
      </c>
      <c r="L540" s="195">
        <f t="shared" si="186"/>
        <v>0</v>
      </c>
      <c r="M540" s="195">
        <f t="shared" si="186"/>
        <v>0</v>
      </c>
      <c r="N540" s="195">
        <f t="shared" si="186"/>
        <v>0</v>
      </c>
      <c r="O540" s="196"/>
    </row>
    <row r="541" spans="1:15" s="197" customFormat="1" hidden="1" outlineLevel="3" x14ac:dyDescent="0.2">
      <c r="A541" s="198" t="s">
        <v>48</v>
      </c>
      <c r="B541" s="190"/>
      <c r="C541" s="190"/>
      <c r="D541" s="191" t="str">
        <f>$D$228</f>
        <v>Grade Level Teacher</v>
      </c>
      <c r="E541" s="192"/>
      <c r="F541" s="193"/>
      <c r="G541" s="194"/>
      <c r="H541" s="195">
        <f>(H228*$F$66*$F$64)</f>
        <v>0</v>
      </c>
      <c r="I541" s="195">
        <f t="shared" si="186"/>
        <v>0</v>
      </c>
      <c r="J541" s="195">
        <f t="shared" si="186"/>
        <v>0</v>
      </c>
      <c r="K541" s="195">
        <f t="shared" si="186"/>
        <v>0</v>
      </c>
      <c r="L541" s="195">
        <f t="shared" si="186"/>
        <v>0</v>
      </c>
      <c r="M541" s="195">
        <f t="shared" si="186"/>
        <v>0</v>
      </c>
      <c r="N541" s="195">
        <f t="shared" si="186"/>
        <v>0</v>
      </c>
      <c r="O541" s="196"/>
    </row>
    <row r="542" spans="1:15" s="197" customFormat="1" hidden="1" outlineLevel="3" x14ac:dyDescent="0.2">
      <c r="A542" s="198" t="s">
        <v>48</v>
      </c>
      <c r="B542" s="190"/>
      <c r="C542" s="190"/>
      <c r="D542" s="191" t="str">
        <f>$D$229</f>
        <v>Grade Level Teacher</v>
      </c>
      <c r="E542" s="192"/>
      <c r="F542" s="193"/>
      <c r="G542" s="194"/>
      <c r="H542" s="195">
        <f>(H229*$F$66*$F$64)</f>
        <v>0</v>
      </c>
      <c r="I542" s="195">
        <f t="shared" si="186"/>
        <v>0</v>
      </c>
      <c r="J542" s="195">
        <f t="shared" si="186"/>
        <v>0</v>
      </c>
      <c r="K542" s="195">
        <f t="shared" si="186"/>
        <v>0</v>
      </c>
      <c r="L542" s="195">
        <f t="shared" si="186"/>
        <v>0</v>
      </c>
      <c r="M542" s="195">
        <f t="shared" si="186"/>
        <v>0</v>
      </c>
      <c r="N542" s="195">
        <f t="shared" si="186"/>
        <v>0</v>
      </c>
      <c r="O542" s="196"/>
    </row>
    <row r="543" spans="1:15" s="197" customFormat="1" hidden="1" outlineLevel="3" x14ac:dyDescent="0.2">
      <c r="A543" s="198" t="s">
        <v>48</v>
      </c>
      <c r="B543" s="190"/>
      <c r="C543" s="190"/>
      <c r="D543" s="191" t="str">
        <f>$D$230</f>
        <v>Grade Level Teacher</v>
      </c>
      <c r="E543" s="192"/>
      <c r="F543" s="193"/>
      <c r="G543" s="194"/>
      <c r="H543" s="195">
        <f>(H230*$F$66*$F$64)</f>
        <v>0</v>
      </c>
      <c r="I543" s="195">
        <f t="shared" si="186"/>
        <v>0</v>
      </c>
      <c r="J543" s="195">
        <f t="shared" si="186"/>
        <v>0</v>
      </c>
      <c r="K543" s="195">
        <f t="shared" si="186"/>
        <v>0</v>
      </c>
      <c r="L543" s="195">
        <f t="shared" si="186"/>
        <v>0</v>
      </c>
      <c r="M543" s="195">
        <f t="shared" si="186"/>
        <v>0</v>
      </c>
      <c r="N543" s="195">
        <f t="shared" si="186"/>
        <v>0</v>
      </c>
      <c r="O543" s="196"/>
    </row>
    <row r="544" spans="1:15" s="197" customFormat="1" hidden="1" outlineLevel="3" x14ac:dyDescent="0.2">
      <c r="A544" s="198" t="s">
        <v>48</v>
      </c>
      <c r="B544" s="190"/>
      <c r="C544" s="190"/>
      <c r="D544" s="191" t="str">
        <f>$D$231</f>
        <v>Grade Level Teacher</v>
      </c>
      <c r="E544" s="192"/>
      <c r="F544" s="193"/>
      <c r="G544" s="194"/>
      <c r="H544" s="195">
        <f>(H231*$F$66*$F$64)</f>
        <v>0</v>
      </c>
      <c r="I544" s="195">
        <f t="shared" si="186"/>
        <v>0</v>
      </c>
      <c r="J544" s="195">
        <f t="shared" si="186"/>
        <v>0</v>
      </c>
      <c r="K544" s="195">
        <f t="shared" si="186"/>
        <v>0</v>
      </c>
      <c r="L544" s="195">
        <f t="shared" si="186"/>
        <v>0</v>
      </c>
      <c r="M544" s="195">
        <f t="shared" si="186"/>
        <v>0</v>
      </c>
      <c r="N544" s="195">
        <f t="shared" si="186"/>
        <v>0</v>
      </c>
      <c r="O544" s="196"/>
    </row>
    <row r="545" spans="1:15" s="197" customFormat="1" hidden="1" outlineLevel="3" x14ac:dyDescent="0.2">
      <c r="A545" s="198" t="s">
        <v>48</v>
      </c>
      <c r="B545" s="190"/>
      <c r="C545" s="190"/>
      <c r="D545" s="191"/>
      <c r="E545" s="192"/>
      <c r="F545" s="193"/>
      <c r="G545" s="194"/>
      <c r="H545" s="195"/>
      <c r="I545" s="195"/>
      <c r="J545" s="195"/>
      <c r="K545" s="195"/>
      <c r="L545" s="195"/>
      <c r="M545" s="195"/>
      <c r="N545" s="195"/>
      <c r="O545" s="196"/>
    </row>
    <row r="546" spans="1:15" s="197" customFormat="1" hidden="1" outlineLevel="3" x14ac:dyDescent="0.2">
      <c r="A546" s="198" t="s">
        <v>48</v>
      </c>
      <c r="B546" s="190"/>
      <c r="C546" s="190"/>
      <c r="D546" s="191" t="str">
        <f>$D$233</f>
        <v>Grade Level Teacher</v>
      </c>
      <c r="E546" s="192"/>
      <c r="F546" s="193"/>
      <c r="G546" s="194"/>
      <c r="H546" s="195">
        <f>(H233*$F$66*$F$64)</f>
        <v>0</v>
      </c>
      <c r="I546" s="195">
        <f t="shared" ref="I546:N550" si="187">(I233*$F$66*$F$64)*$F$28^(I$6-$H$6)</f>
        <v>0</v>
      </c>
      <c r="J546" s="195">
        <f t="shared" si="187"/>
        <v>0</v>
      </c>
      <c r="K546" s="195">
        <f t="shared" si="187"/>
        <v>0</v>
      </c>
      <c r="L546" s="195">
        <f t="shared" si="187"/>
        <v>0</v>
      </c>
      <c r="M546" s="195">
        <f t="shared" si="187"/>
        <v>0</v>
      </c>
      <c r="N546" s="195">
        <f t="shared" si="187"/>
        <v>0</v>
      </c>
      <c r="O546" s="196"/>
    </row>
    <row r="547" spans="1:15" s="197" customFormat="1" hidden="1" outlineLevel="3" x14ac:dyDescent="0.2">
      <c r="A547" s="198" t="s">
        <v>48</v>
      </c>
      <c r="B547" s="190"/>
      <c r="C547" s="190"/>
      <c r="D547" s="191" t="str">
        <f>$D$234</f>
        <v>Grade Level Teacher</v>
      </c>
      <c r="E547" s="192"/>
      <c r="F547" s="193"/>
      <c r="G547" s="194"/>
      <c r="H547" s="195">
        <f>(H234*$F$66*$F$64)</f>
        <v>0</v>
      </c>
      <c r="I547" s="195">
        <f t="shared" si="187"/>
        <v>0</v>
      </c>
      <c r="J547" s="195">
        <f t="shared" si="187"/>
        <v>0</v>
      </c>
      <c r="K547" s="195">
        <f t="shared" si="187"/>
        <v>0</v>
      </c>
      <c r="L547" s="195">
        <f t="shared" si="187"/>
        <v>0</v>
      </c>
      <c r="M547" s="195">
        <f t="shared" si="187"/>
        <v>0</v>
      </c>
      <c r="N547" s="195">
        <f t="shared" si="187"/>
        <v>0</v>
      </c>
      <c r="O547" s="196"/>
    </row>
    <row r="548" spans="1:15" s="197" customFormat="1" hidden="1" outlineLevel="3" x14ac:dyDescent="0.2">
      <c r="A548" s="198" t="s">
        <v>48</v>
      </c>
      <c r="B548" s="190"/>
      <c r="C548" s="190"/>
      <c r="D548" s="191" t="str">
        <f>$D$235</f>
        <v>Grade Level Teacher</v>
      </c>
      <c r="E548" s="192"/>
      <c r="F548" s="193"/>
      <c r="G548" s="194"/>
      <c r="H548" s="195">
        <f>(H235*$F$66*$F$64)</f>
        <v>0</v>
      </c>
      <c r="I548" s="195">
        <f t="shared" si="187"/>
        <v>0</v>
      </c>
      <c r="J548" s="195">
        <f t="shared" si="187"/>
        <v>0</v>
      </c>
      <c r="K548" s="195">
        <f t="shared" si="187"/>
        <v>0</v>
      </c>
      <c r="L548" s="195">
        <f t="shared" si="187"/>
        <v>0</v>
      </c>
      <c r="M548" s="195">
        <f t="shared" si="187"/>
        <v>0</v>
      </c>
      <c r="N548" s="195">
        <f t="shared" si="187"/>
        <v>0</v>
      </c>
      <c r="O548" s="196"/>
    </row>
    <row r="549" spans="1:15" s="197" customFormat="1" hidden="1" outlineLevel="3" x14ac:dyDescent="0.2">
      <c r="A549" s="198" t="s">
        <v>48</v>
      </c>
      <c r="B549" s="190"/>
      <c r="C549" s="190"/>
      <c r="D549" s="191" t="str">
        <f>$D$236</f>
        <v>Grade Level Teacher</v>
      </c>
      <c r="E549" s="192"/>
      <c r="F549" s="193"/>
      <c r="G549" s="194"/>
      <c r="H549" s="195">
        <f>(H236*$F$66*$F$64)</f>
        <v>0</v>
      </c>
      <c r="I549" s="195">
        <f t="shared" si="187"/>
        <v>0</v>
      </c>
      <c r="J549" s="195">
        <f t="shared" si="187"/>
        <v>0</v>
      </c>
      <c r="K549" s="195">
        <f t="shared" si="187"/>
        <v>0</v>
      </c>
      <c r="L549" s="195">
        <f t="shared" si="187"/>
        <v>0</v>
      </c>
      <c r="M549" s="195">
        <f t="shared" si="187"/>
        <v>0</v>
      </c>
      <c r="N549" s="195">
        <f t="shared" si="187"/>
        <v>0</v>
      </c>
      <c r="O549" s="196"/>
    </row>
    <row r="550" spans="1:15" s="197" customFormat="1" hidden="1" outlineLevel="3" x14ac:dyDescent="0.2">
      <c r="A550" s="198" t="s">
        <v>48</v>
      </c>
      <c r="B550" s="190"/>
      <c r="C550" s="190"/>
      <c r="D550" s="191" t="str">
        <f>$D$237</f>
        <v>Grade Level Teacher</v>
      </c>
      <c r="E550" s="192"/>
      <c r="F550" s="193"/>
      <c r="G550" s="194"/>
      <c r="H550" s="195">
        <f>(H237*$F$66*$F$64)</f>
        <v>0</v>
      </c>
      <c r="I550" s="195">
        <f t="shared" si="187"/>
        <v>0</v>
      </c>
      <c r="J550" s="195">
        <f t="shared" si="187"/>
        <v>0</v>
      </c>
      <c r="K550" s="195">
        <f t="shared" si="187"/>
        <v>0</v>
      </c>
      <c r="L550" s="195">
        <f t="shared" si="187"/>
        <v>0</v>
      </c>
      <c r="M550" s="195">
        <f t="shared" si="187"/>
        <v>0</v>
      </c>
      <c r="N550" s="195">
        <f t="shared" si="187"/>
        <v>0</v>
      </c>
      <c r="O550" s="196"/>
    </row>
    <row r="551" spans="1:15" s="197" customFormat="1" hidden="1" outlineLevel="3" x14ac:dyDescent="0.2">
      <c r="A551" s="198" t="s">
        <v>48</v>
      </c>
      <c r="B551" s="190"/>
      <c r="C551" s="190"/>
      <c r="D551" s="191"/>
      <c r="E551" s="192"/>
      <c r="F551" s="193"/>
      <c r="G551" s="194"/>
      <c r="H551" s="195"/>
      <c r="I551" s="195"/>
      <c r="J551" s="195"/>
      <c r="K551" s="195"/>
      <c r="L551" s="195"/>
      <c r="M551" s="195"/>
      <c r="N551" s="195"/>
      <c r="O551" s="196"/>
    </row>
    <row r="552" spans="1:15" s="197" customFormat="1" hidden="1" outlineLevel="3" x14ac:dyDescent="0.2">
      <c r="A552" s="198" t="s">
        <v>48</v>
      </c>
      <c r="B552" s="190"/>
      <c r="C552" s="190"/>
      <c r="D552" s="191" t="str">
        <f>$D$239</f>
        <v>Grade Level Teacher</v>
      </c>
      <c r="E552" s="192"/>
      <c r="F552" s="193"/>
      <c r="G552" s="194"/>
      <c r="H552" s="195">
        <f>(H239*$F$66*$F$64)</f>
        <v>0</v>
      </c>
      <c r="I552" s="195">
        <f t="shared" ref="I552:N556" si="188">(I239*$F$66*$F$64)*$F$28^(I$6-$H$6)</f>
        <v>0</v>
      </c>
      <c r="J552" s="195">
        <f t="shared" si="188"/>
        <v>0</v>
      </c>
      <c r="K552" s="195">
        <f t="shared" si="188"/>
        <v>0</v>
      </c>
      <c r="L552" s="195">
        <f t="shared" si="188"/>
        <v>0</v>
      </c>
      <c r="M552" s="195">
        <f t="shared" si="188"/>
        <v>0</v>
      </c>
      <c r="N552" s="195">
        <f t="shared" si="188"/>
        <v>0</v>
      </c>
      <c r="O552" s="196"/>
    </row>
    <row r="553" spans="1:15" s="197" customFormat="1" hidden="1" outlineLevel="3" x14ac:dyDescent="0.2">
      <c r="A553" s="198" t="s">
        <v>48</v>
      </c>
      <c r="B553" s="190"/>
      <c r="C553" s="190"/>
      <c r="D553" s="191" t="str">
        <f>$D$240</f>
        <v>Grade Level Teacher</v>
      </c>
      <c r="E553" s="192"/>
      <c r="F553" s="193"/>
      <c r="G553" s="194"/>
      <c r="H553" s="195">
        <f>(H240*$F$66*$F$64)</f>
        <v>0</v>
      </c>
      <c r="I553" s="195">
        <f t="shared" si="188"/>
        <v>0</v>
      </c>
      <c r="J553" s="195">
        <f t="shared" si="188"/>
        <v>0</v>
      </c>
      <c r="K553" s="195">
        <f t="shared" si="188"/>
        <v>0</v>
      </c>
      <c r="L553" s="195">
        <f t="shared" si="188"/>
        <v>0</v>
      </c>
      <c r="M553" s="195">
        <f t="shared" si="188"/>
        <v>0</v>
      </c>
      <c r="N553" s="195">
        <f t="shared" si="188"/>
        <v>0</v>
      </c>
      <c r="O553" s="196"/>
    </row>
    <row r="554" spans="1:15" s="197" customFormat="1" hidden="1" outlineLevel="3" x14ac:dyDescent="0.2">
      <c r="A554" s="198" t="s">
        <v>48</v>
      </c>
      <c r="B554" s="190"/>
      <c r="C554" s="190"/>
      <c r="D554" s="191" t="str">
        <f>$D$241</f>
        <v>Grade Level Teacher</v>
      </c>
      <c r="E554" s="192"/>
      <c r="F554" s="193"/>
      <c r="G554" s="194"/>
      <c r="H554" s="195">
        <f>(H241*$F$66*$F$64)</f>
        <v>0</v>
      </c>
      <c r="I554" s="195">
        <f t="shared" si="188"/>
        <v>0</v>
      </c>
      <c r="J554" s="195">
        <f t="shared" si="188"/>
        <v>0</v>
      </c>
      <c r="K554" s="195">
        <f t="shared" si="188"/>
        <v>0</v>
      </c>
      <c r="L554" s="195">
        <f t="shared" si="188"/>
        <v>0</v>
      </c>
      <c r="M554" s="195">
        <f t="shared" si="188"/>
        <v>0</v>
      </c>
      <c r="N554" s="195">
        <f t="shared" si="188"/>
        <v>0</v>
      </c>
      <c r="O554" s="196"/>
    </row>
    <row r="555" spans="1:15" s="197" customFormat="1" hidden="1" outlineLevel="3" x14ac:dyDescent="0.2">
      <c r="A555" s="198" t="s">
        <v>48</v>
      </c>
      <c r="B555" s="190"/>
      <c r="C555" s="190"/>
      <c r="D555" s="191" t="str">
        <f>$D$242</f>
        <v>Grade Level Teacher</v>
      </c>
      <c r="E555" s="192"/>
      <c r="F555" s="193"/>
      <c r="G555" s="194"/>
      <c r="H555" s="195">
        <f>(H242*$F$66*$F$64)</f>
        <v>0</v>
      </c>
      <c r="I555" s="195">
        <f t="shared" si="188"/>
        <v>0</v>
      </c>
      <c r="J555" s="195">
        <f t="shared" si="188"/>
        <v>0</v>
      </c>
      <c r="K555" s="195">
        <f t="shared" si="188"/>
        <v>0</v>
      </c>
      <c r="L555" s="195">
        <f t="shared" si="188"/>
        <v>0</v>
      </c>
      <c r="M555" s="195">
        <f t="shared" si="188"/>
        <v>0</v>
      </c>
      <c r="N555" s="195">
        <f t="shared" si="188"/>
        <v>0</v>
      </c>
      <c r="O555" s="196"/>
    </row>
    <row r="556" spans="1:15" s="197" customFormat="1" hidden="1" outlineLevel="3" x14ac:dyDescent="0.2">
      <c r="A556" s="198" t="s">
        <v>48</v>
      </c>
      <c r="B556" s="190"/>
      <c r="C556" s="190"/>
      <c r="D556" s="191" t="str">
        <f>$D$243</f>
        <v>Grade Level Teacher</v>
      </c>
      <c r="E556" s="192"/>
      <c r="F556" s="193"/>
      <c r="G556" s="194"/>
      <c r="H556" s="195">
        <f>(H243*$F$66*$F$64)</f>
        <v>0</v>
      </c>
      <c r="I556" s="195">
        <f t="shared" si="188"/>
        <v>0</v>
      </c>
      <c r="J556" s="195">
        <f t="shared" si="188"/>
        <v>0</v>
      </c>
      <c r="K556" s="195">
        <f t="shared" si="188"/>
        <v>0</v>
      </c>
      <c r="L556" s="195">
        <f t="shared" si="188"/>
        <v>0</v>
      </c>
      <c r="M556" s="195">
        <f t="shared" si="188"/>
        <v>0</v>
      </c>
      <c r="N556" s="195">
        <f t="shared" si="188"/>
        <v>0</v>
      </c>
      <c r="O556" s="196"/>
    </row>
    <row r="557" spans="1:15" s="198" customFormat="1" hidden="1" outlineLevel="3" x14ac:dyDescent="0.2">
      <c r="B557" s="199"/>
      <c r="C557" s="199"/>
      <c r="D557" s="199"/>
      <c r="E557" s="199"/>
      <c r="F557" s="197"/>
      <c r="G557" s="194"/>
      <c r="H557" s="200"/>
      <c r="I557" s="200"/>
      <c r="J557" s="200"/>
      <c r="K557" s="200"/>
      <c r="L557" s="200"/>
      <c r="M557" s="200"/>
      <c r="N557" s="200"/>
      <c r="O557" s="196"/>
    </row>
    <row r="558" spans="1:15" s="198" customFormat="1" hidden="1" outlineLevel="3" x14ac:dyDescent="0.2">
      <c r="D558" s="202" t="s">
        <v>29</v>
      </c>
      <c r="E558" s="202"/>
      <c r="F558" s="204"/>
      <c r="G558" s="205"/>
      <c r="H558" s="203">
        <f t="shared" ref="H558:M558" si="189">SUM(H449:H556)</f>
        <v>0</v>
      </c>
      <c r="I558" s="203">
        <f t="shared" si="189"/>
        <v>223468.80000000008</v>
      </c>
      <c r="J558" s="203">
        <f t="shared" si="189"/>
        <v>239763.39999999988</v>
      </c>
      <c r="K558" s="203">
        <f t="shared" si="189"/>
        <v>256834.55408000009</v>
      </c>
      <c r="L558" s="203">
        <f t="shared" si="189"/>
        <v>264539.5907023999</v>
      </c>
      <c r="M558" s="203">
        <f t="shared" si="189"/>
        <v>282955.61605514406</v>
      </c>
      <c r="N558" s="203">
        <f t="shared" ref="N558" si="190">SUM(N449:N556)</f>
        <v>291444.28453679843</v>
      </c>
      <c r="O558" s="196"/>
    </row>
    <row r="559" spans="1:15" s="198" customFormat="1" hidden="1" outlineLevel="3" x14ac:dyDescent="0.2">
      <c r="D559" s="199"/>
      <c r="E559" s="199"/>
      <c r="F559" s="197"/>
      <c r="G559" s="194"/>
      <c r="H559" s="200"/>
      <c r="I559" s="200"/>
      <c r="J559" s="200"/>
      <c r="K559" s="200"/>
      <c r="L559" s="200"/>
      <c r="M559" s="200"/>
      <c r="N559" s="200"/>
      <c r="O559" s="196"/>
    </row>
    <row r="560" spans="1:15" s="198" customFormat="1" ht="16" hidden="1" outlineLevel="2" collapsed="1" thickBot="1" x14ac:dyDescent="0.25">
      <c r="D560" s="199"/>
      <c r="E560" s="199"/>
      <c r="F560" s="197"/>
      <c r="G560" s="194"/>
      <c r="H560" s="200"/>
      <c r="I560" s="200"/>
      <c r="J560" s="200"/>
      <c r="K560" s="200"/>
      <c r="L560" s="200"/>
      <c r="M560" s="200"/>
      <c r="N560" s="200"/>
      <c r="O560" s="196"/>
    </row>
    <row r="561" spans="1:15" ht="16" outlineLevel="1" collapsed="1" thickBot="1" x14ac:dyDescent="0.25">
      <c r="D561" s="10" t="s">
        <v>196</v>
      </c>
      <c r="E561" s="11"/>
      <c r="F561" s="11"/>
      <c r="G561" s="12"/>
      <c r="H561" s="19">
        <f t="shared" ref="H561:M561" si="191">H558+H446+H422</f>
        <v>9040</v>
      </c>
      <c r="I561" s="19">
        <f t="shared" si="191"/>
        <v>288647.20000000007</v>
      </c>
      <c r="J561" s="19">
        <f t="shared" si="191"/>
        <v>316487.68799999991</v>
      </c>
      <c r="K561" s="19">
        <f t="shared" si="191"/>
        <v>355617.07488000009</v>
      </c>
      <c r="L561" s="19">
        <f t="shared" si="191"/>
        <v>366285.58712639986</v>
      </c>
      <c r="M561" s="19">
        <f t="shared" si="191"/>
        <v>387753.99237186403</v>
      </c>
      <c r="N561" s="19">
        <f t="shared" ref="N561" si="192">N558+N446+N422</f>
        <v>399386.61214302003</v>
      </c>
      <c r="O561" s="96"/>
    </row>
    <row r="562" spans="1:15" s="197" customFormat="1" ht="16" outlineLevel="1" thickBot="1" x14ac:dyDescent="0.25">
      <c r="B562" s="206"/>
      <c r="C562" s="206"/>
      <c r="D562" s="191"/>
      <c r="E562" s="192"/>
      <c r="F562" s="193"/>
      <c r="G562" s="194"/>
      <c r="H562" s="207"/>
      <c r="I562" s="207"/>
      <c r="J562" s="207"/>
      <c r="K562" s="207"/>
      <c r="L562" s="207"/>
      <c r="M562" s="207"/>
      <c r="N562" s="207"/>
      <c r="O562" s="196"/>
    </row>
    <row r="563" spans="1:15" s="198" customFormat="1" hidden="1" outlineLevel="2" x14ac:dyDescent="0.2">
      <c r="A563" s="198" t="s">
        <v>49</v>
      </c>
      <c r="D563" s="201" t="s">
        <v>49</v>
      </c>
      <c r="E563" s="199"/>
      <c r="F563" s="197"/>
      <c r="G563" s="194"/>
      <c r="H563" s="200"/>
      <c r="I563" s="200"/>
      <c r="J563" s="200"/>
      <c r="K563" s="200"/>
      <c r="L563" s="200"/>
      <c r="M563" s="200"/>
      <c r="N563" s="200"/>
      <c r="O563" s="196"/>
    </row>
    <row r="564" spans="1:15" s="198" customFormat="1" hidden="1" outlineLevel="2" x14ac:dyDescent="0.2">
      <c r="A564" s="198" t="s">
        <v>49</v>
      </c>
      <c r="D564" s="202"/>
      <c r="E564" s="199"/>
      <c r="F564" s="197"/>
      <c r="G564" s="194"/>
      <c r="H564" s="200"/>
      <c r="I564" s="200"/>
      <c r="J564" s="200"/>
      <c r="K564" s="200"/>
      <c r="L564" s="200"/>
      <c r="M564" s="200"/>
      <c r="N564" s="200"/>
      <c r="O564" s="196"/>
    </row>
    <row r="565" spans="1:15" s="198" customFormat="1" hidden="1" outlineLevel="2" x14ac:dyDescent="0.2">
      <c r="A565" s="198" t="s">
        <v>49</v>
      </c>
      <c r="D565" s="202" t="str">
        <f>$D$90</f>
        <v>Administrators</v>
      </c>
      <c r="E565" s="199"/>
      <c r="F565" s="197"/>
      <c r="G565" s="194"/>
      <c r="H565" s="195"/>
      <c r="I565" s="195"/>
      <c r="J565" s="195"/>
      <c r="K565" s="195"/>
      <c r="L565" s="195"/>
      <c r="M565" s="195"/>
      <c r="N565" s="195"/>
      <c r="O565" s="196"/>
    </row>
    <row r="566" spans="1:15" s="198" customFormat="1" hidden="1" outlineLevel="2" x14ac:dyDescent="0.2">
      <c r="A566" s="198" t="s">
        <v>49</v>
      </c>
      <c r="D566" s="199" t="str">
        <f>$D$91</f>
        <v>Executive Director</v>
      </c>
      <c r="E566" s="199"/>
      <c r="F566" s="197"/>
      <c r="G566" s="194"/>
      <c r="H566" s="195">
        <f t="shared" ref="H566:N570" si="193">H251*$F$67</f>
        <v>0</v>
      </c>
      <c r="I566" s="195">
        <f t="shared" si="193"/>
        <v>8032.5</v>
      </c>
      <c r="J566" s="195">
        <f t="shared" si="193"/>
        <v>8273.4750000000004</v>
      </c>
      <c r="K566" s="195">
        <f t="shared" si="193"/>
        <v>8521.6792499999992</v>
      </c>
      <c r="L566" s="195">
        <f t="shared" si="193"/>
        <v>8777.3296275000012</v>
      </c>
      <c r="M566" s="195">
        <f t="shared" si="193"/>
        <v>9040.6495163249983</v>
      </c>
      <c r="N566" s="195">
        <f t="shared" si="193"/>
        <v>9311.8690018147481</v>
      </c>
      <c r="O566" s="196"/>
    </row>
    <row r="567" spans="1:15" s="198" customFormat="1" hidden="1" outlineLevel="2" x14ac:dyDescent="0.2">
      <c r="A567" s="198" t="s">
        <v>49</v>
      </c>
      <c r="D567" s="199" t="str">
        <f>$D$92</f>
        <v>Assistant Director</v>
      </c>
      <c r="E567" s="199"/>
      <c r="F567" s="197"/>
      <c r="G567" s="194"/>
      <c r="H567" s="195">
        <f t="shared" si="193"/>
        <v>0</v>
      </c>
      <c r="I567" s="195">
        <f t="shared" si="193"/>
        <v>5737.5</v>
      </c>
      <c r="J567" s="195">
        <f t="shared" si="193"/>
        <v>5909.625</v>
      </c>
      <c r="K567" s="195">
        <f t="shared" si="193"/>
        <v>6086.9137499999997</v>
      </c>
      <c r="L567" s="195">
        <f t="shared" si="193"/>
        <v>6269.5211624999993</v>
      </c>
      <c r="M567" s="195">
        <f t="shared" si="193"/>
        <v>6457.6067973749996</v>
      </c>
      <c r="N567" s="195">
        <f t="shared" si="193"/>
        <v>6651.3350012962492</v>
      </c>
      <c r="O567" s="196"/>
    </row>
    <row r="568" spans="1:15" s="198" customFormat="1" hidden="1" outlineLevel="2" x14ac:dyDescent="0.2">
      <c r="A568" s="198" t="s">
        <v>49</v>
      </c>
      <c r="D568" s="199" t="str">
        <f>$D$93</f>
        <v>Guidance Counselor</v>
      </c>
      <c r="E568" s="199"/>
      <c r="F568" s="197"/>
      <c r="G568" s="194"/>
      <c r="H568" s="195">
        <f t="shared" si="193"/>
        <v>0</v>
      </c>
      <c r="I568" s="195">
        <f t="shared" si="193"/>
        <v>3437.6039999999998</v>
      </c>
      <c r="J568" s="195">
        <f t="shared" si="193"/>
        <v>3540.7321200000001</v>
      </c>
      <c r="K568" s="195">
        <f t="shared" si="193"/>
        <v>3646.9540835999996</v>
      </c>
      <c r="L568" s="195">
        <f t="shared" si="193"/>
        <v>3756.3627061079997</v>
      </c>
      <c r="M568" s="195">
        <f t="shared" si="193"/>
        <v>3869.0535872912396</v>
      </c>
      <c r="N568" s="195">
        <f t="shared" si="193"/>
        <v>3985.1251949099765</v>
      </c>
      <c r="O568" s="196"/>
    </row>
    <row r="569" spans="1:15" s="198" customFormat="1" hidden="1" outlineLevel="2" x14ac:dyDescent="0.2">
      <c r="A569" s="198" t="s">
        <v>49</v>
      </c>
      <c r="D569" s="199" t="str">
        <f>$D$94</f>
        <v>Guidance Counselor (2)</v>
      </c>
      <c r="E569" s="199"/>
      <c r="F569" s="197"/>
      <c r="G569" s="194"/>
      <c r="H569" s="195">
        <f t="shared" si="193"/>
        <v>0</v>
      </c>
      <c r="I569" s="195">
        <f t="shared" si="193"/>
        <v>0</v>
      </c>
      <c r="J569" s="195">
        <f t="shared" si="193"/>
        <v>3540.7321200000001</v>
      </c>
      <c r="K569" s="195">
        <f t="shared" si="193"/>
        <v>3646.9540835999996</v>
      </c>
      <c r="L569" s="195">
        <f t="shared" si="193"/>
        <v>3756.3627061079997</v>
      </c>
      <c r="M569" s="195">
        <f t="shared" si="193"/>
        <v>3869.0535872912396</v>
      </c>
      <c r="N569" s="195">
        <f t="shared" si="193"/>
        <v>3985.1251949099765</v>
      </c>
      <c r="O569" s="196"/>
    </row>
    <row r="570" spans="1:15" s="198" customFormat="1" hidden="1" outlineLevel="2" x14ac:dyDescent="0.2">
      <c r="A570" s="198" t="s">
        <v>49</v>
      </c>
      <c r="D570" s="199" t="str">
        <f>$D$95</f>
        <v>Instructional guides (2)</v>
      </c>
      <c r="E570" s="199"/>
      <c r="F570" s="197"/>
      <c r="G570" s="194"/>
      <c r="H570" s="195">
        <f t="shared" si="193"/>
        <v>0</v>
      </c>
      <c r="I570" s="195">
        <f t="shared" si="193"/>
        <v>8415</v>
      </c>
      <c r="J570" s="195">
        <f t="shared" si="193"/>
        <v>8667.4500000000007</v>
      </c>
      <c r="K570" s="195">
        <f t="shared" si="193"/>
        <v>8927.4735000000001</v>
      </c>
      <c r="L570" s="195">
        <f t="shared" si="193"/>
        <v>9195.297704999999</v>
      </c>
      <c r="M570" s="195">
        <f t="shared" si="193"/>
        <v>9471.156636149999</v>
      </c>
      <c r="N570" s="195">
        <f t="shared" si="193"/>
        <v>9755.2913352344985</v>
      </c>
      <c r="O570" s="196"/>
    </row>
    <row r="571" spans="1:15" s="198" customFormat="1" hidden="1" outlineLevel="2" x14ac:dyDescent="0.2">
      <c r="A571" s="198" t="s">
        <v>49</v>
      </c>
      <c r="D571" s="199"/>
      <c r="E571" s="199"/>
      <c r="F571" s="197"/>
      <c r="G571" s="194"/>
      <c r="H571" s="195"/>
      <c r="I571" s="195"/>
      <c r="J571" s="195"/>
      <c r="K571" s="195"/>
      <c r="L571" s="195"/>
      <c r="M571" s="195"/>
      <c r="N571" s="195"/>
      <c r="O571" s="196"/>
    </row>
    <row r="572" spans="1:15" s="198" customFormat="1" hidden="1" outlineLevel="2" x14ac:dyDescent="0.2">
      <c r="A572" s="198" t="s">
        <v>49</v>
      </c>
      <c r="D572" s="202" t="str">
        <f>$D$99</f>
        <v>Office Staff</v>
      </c>
      <c r="E572" s="199"/>
      <c r="F572" s="197"/>
      <c r="G572" s="194"/>
      <c r="H572" s="195"/>
      <c r="I572" s="195"/>
      <c r="J572" s="195"/>
      <c r="K572" s="195"/>
      <c r="L572" s="195"/>
      <c r="M572" s="195"/>
      <c r="N572" s="195"/>
      <c r="O572" s="196"/>
    </row>
    <row r="573" spans="1:15" s="198" customFormat="1" hidden="1" outlineLevel="2" x14ac:dyDescent="0.2">
      <c r="A573" s="198" t="s">
        <v>49</v>
      </c>
      <c r="D573" s="199" t="str">
        <f>$D$100</f>
        <v>Office Staff</v>
      </c>
      <c r="E573" s="199"/>
      <c r="F573" s="197"/>
      <c r="G573" s="194"/>
      <c r="H573" s="195">
        <f t="shared" ref="H573:N575" si="194">H258*$F$67</f>
        <v>0</v>
      </c>
      <c r="I573" s="195">
        <f t="shared" si="194"/>
        <v>21917.25</v>
      </c>
      <c r="J573" s="195">
        <f t="shared" si="194"/>
        <v>22574.767499999998</v>
      </c>
      <c r="K573" s="195">
        <f t="shared" si="194"/>
        <v>23252.010524999998</v>
      </c>
      <c r="L573" s="195">
        <f t="shared" si="194"/>
        <v>23949.570840749999</v>
      </c>
      <c r="M573" s="195">
        <f t="shared" si="194"/>
        <v>24668.057965972497</v>
      </c>
      <c r="N573" s="195">
        <f t="shared" si="194"/>
        <v>25408.099704951674</v>
      </c>
      <c r="O573" s="196"/>
    </row>
    <row r="574" spans="1:15" s="198" customFormat="1" hidden="1" outlineLevel="2" x14ac:dyDescent="0.2">
      <c r="A574" s="198" t="s">
        <v>49</v>
      </c>
      <c r="D574" s="199" t="str">
        <f>$D$101</f>
        <v>External Relations</v>
      </c>
      <c r="E574" s="199"/>
      <c r="F574" s="197"/>
      <c r="G574" s="194"/>
      <c r="H574" s="195">
        <f t="shared" si="194"/>
        <v>0</v>
      </c>
      <c r="I574" s="195">
        <f t="shared" si="194"/>
        <v>0</v>
      </c>
      <c r="J574" s="195">
        <f t="shared" si="194"/>
        <v>0</v>
      </c>
      <c r="K574" s="195">
        <f t="shared" si="194"/>
        <v>3652.1482499999997</v>
      </c>
      <c r="L574" s="195">
        <f t="shared" si="194"/>
        <v>3761.7126975000001</v>
      </c>
      <c r="M574" s="195">
        <f t="shared" si="194"/>
        <v>3874.5640784249995</v>
      </c>
      <c r="N574" s="195">
        <f t="shared" si="194"/>
        <v>3990.8010007777493</v>
      </c>
      <c r="O574" s="196"/>
    </row>
    <row r="575" spans="1:15" s="198" customFormat="1" hidden="1" outlineLevel="2" x14ac:dyDescent="0.2">
      <c r="A575" s="198" t="s">
        <v>49</v>
      </c>
      <c r="D575" s="199" t="str">
        <f>$D$102</f>
        <v>Start Up staff</v>
      </c>
      <c r="E575" s="199"/>
      <c r="F575" s="197"/>
      <c r="G575" s="194"/>
      <c r="H575" s="195">
        <f t="shared" si="194"/>
        <v>3825</v>
      </c>
      <c r="I575" s="195">
        <f t="shared" si="194"/>
        <v>0</v>
      </c>
      <c r="J575" s="195">
        <f t="shared" si="194"/>
        <v>0</v>
      </c>
      <c r="K575" s="195">
        <f t="shared" si="194"/>
        <v>0</v>
      </c>
      <c r="L575" s="195">
        <f t="shared" si="194"/>
        <v>0</v>
      </c>
      <c r="M575" s="195">
        <f t="shared" si="194"/>
        <v>0</v>
      </c>
      <c r="N575" s="195">
        <f t="shared" si="194"/>
        <v>0</v>
      </c>
      <c r="O575" s="196"/>
    </row>
    <row r="576" spans="1:15" s="198" customFormat="1" hidden="1" outlineLevel="2" x14ac:dyDescent="0.2">
      <c r="A576" s="198" t="s">
        <v>49</v>
      </c>
      <c r="D576" s="199"/>
      <c r="E576" s="199"/>
      <c r="F576" s="197"/>
      <c r="G576" s="194"/>
      <c r="H576" s="195"/>
      <c r="I576" s="195"/>
      <c r="J576" s="195"/>
      <c r="K576" s="195"/>
      <c r="L576" s="195"/>
      <c r="M576" s="195"/>
      <c r="N576" s="195"/>
      <c r="O576" s="196"/>
    </row>
    <row r="577" spans="1:15" s="198" customFormat="1" hidden="1" outlineLevel="2" x14ac:dyDescent="0.2">
      <c r="A577" s="198" t="s">
        <v>49</v>
      </c>
      <c r="D577" s="202"/>
      <c r="E577" s="199"/>
      <c r="F577" s="197"/>
      <c r="G577" s="194"/>
      <c r="H577" s="195"/>
      <c r="I577" s="195"/>
      <c r="J577" s="195"/>
      <c r="K577" s="195"/>
      <c r="L577" s="195"/>
      <c r="M577" s="195"/>
      <c r="N577" s="195"/>
      <c r="O577" s="196"/>
    </row>
    <row r="578" spans="1:15" s="198" customFormat="1" hidden="1" outlineLevel="2" x14ac:dyDescent="0.2">
      <c r="A578" s="198" t="s">
        <v>49</v>
      </c>
      <c r="D578" s="202" t="str">
        <f>$D$105</f>
        <v>Total Administrators and Office Staff</v>
      </c>
      <c r="E578" s="199"/>
      <c r="F578" s="197"/>
      <c r="G578" s="194"/>
      <c r="H578" s="203">
        <f t="shared" ref="H578:M578" si="195">SUM(H566:H576)</f>
        <v>3825</v>
      </c>
      <c r="I578" s="203">
        <f t="shared" si="195"/>
        <v>47539.853999999999</v>
      </c>
      <c r="J578" s="203">
        <f t="shared" si="195"/>
        <v>52506.781739999999</v>
      </c>
      <c r="K578" s="203">
        <f t="shared" si="195"/>
        <v>57734.133442199993</v>
      </c>
      <c r="L578" s="203">
        <f t="shared" si="195"/>
        <v>59466.157445466</v>
      </c>
      <c r="M578" s="203">
        <f t="shared" si="195"/>
        <v>61250.142168829974</v>
      </c>
      <c r="N578" s="203">
        <f t="shared" ref="N578" si="196">SUM(N566:N576)</f>
        <v>63087.646433894872</v>
      </c>
      <c r="O578" s="196"/>
    </row>
    <row r="579" spans="1:15" s="198" customFormat="1" hidden="1" outlineLevel="2" x14ac:dyDescent="0.2">
      <c r="A579" s="198" t="s">
        <v>49</v>
      </c>
      <c r="D579" s="202"/>
      <c r="E579" s="199"/>
      <c r="F579" s="197"/>
      <c r="G579" s="194"/>
      <c r="H579" s="195"/>
      <c r="I579" s="195"/>
      <c r="J579" s="195"/>
      <c r="K579" s="195"/>
      <c r="L579" s="195"/>
      <c r="M579" s="195"/>
      <c r="N579" s="195"/>
      <c r="O579" s="196"/>
    </row>
    <row r="580" spans="1:15" s="198" customFormat="1" hidden="1" outlineLevel="2" x14ac:dyDescent="0.2">
      <c r="A580" s="198" t="s">
        <v>49</v>
      </c>
      <c r="D580" s="202" t="str">
        <f>$D$107</f>
        <v>Special Education and ELL Teachers</v>
      </c>
      <c r="E580" s="199"/>
      <c r="F580" s="197"/>
      <c r="G580" s="194"/>
      <c r="H580" s="195"/>
      <c r="I580" s="195"/>
      <c r="J580" s="195"/>
      <c r="K580" s="195"/>
      <c r="L580" s="195"/>
      <c r="M580" s="195"/>
      <c r="N580" s="195"/>
      <c r="O580" s="196"/>
    </row>
    <row r="581" spans="1:15" s="198" customFormat="1" hidden="1" outlineLevel="2" x14ac:dyDescent="0.2">
      <c r="A581" s="198" t="s">
        <v>49</v>
      </c>
      <c r="D581" s="199" t="str">
        <f>$D$108</f>
        <v>Special Education Director</v>
      </c>
      <c r="E581" s="199"/>
      <c r="F581" s="197"/>
      <c r="G581" s="194"/>
      <c r="H581" s="195">
        <f t="shared" ref="H581:N590" si="197">H266*$F$67</f>
        <v>0</v>
      </c>
      <c r="I581" s="195">
        <f t="shared" si="197"/>
        <v>5355</v>
      </c>
      <c r="J581" s="195">
        <f t="shared" si="197"/>
        <v>5515.65</v>
      </c>
      <c r="K581" s="195">
        <f t="shared" si="197"/>
        <v>5681.1194999999998</v>
      </c>
      <c r="L581" s="195">
        <f t="shared" si="197"/>
        <v>5851.5530849999996</v>
      </c>
      <c r="M581" s="195">
        <f t="shared" si="197"/>
        <v>6027.0996775499998</v>
      </c>
      <c r="N581" s="195">
        <f t="shared" si="197"/>
        <v>6207.9126678764987</v>
      </c>
      <c r="O581" s="196"/>
    </row>
    <row r="582" spans="1:15" s="198" customFormat="1" hidden="1" outlineLevel="2" x14ac:dyDescent="0.2">
      <c r="A582" s="198" t="s">
        <v>49</v>
      </c>
      <c r="D582" s="199" t="str">
        <f>$D$109</f>
        <v>Special Education Teacher x 4</v>
      </c>
      <c r="E582" s="199"/>
      <c r="F582" s="197"/>
      <c r="G582" s="194"/>
      <c r="H582" s="195">
        <f t="shared" si="197"/>
        <v>0</v>
      </c>
      <c r="I582" s="195">
        <f t="shared" si="197"/>
        <v>12852</v>
      </c>
      <c r="J582" s="195">
        <f t="shared" si="197"/>
        <v>13237.56</v>
      </c>
      <c r="K582" s="195">
        <f t="shared" si="197"/>
        <v>13634.686799999998</v>
      </c>
      <c r="L582" s="195">
        <f t="shared" si="197"/>
        <v>14043.727403999999</v>
      </c>
      <c r="M582" s="195">
        <f t="shared" si="197"/>
        <v>14465.039226119998</v>
      </c>
      <c r="N582" s="195">
        <f t="shared" si="197"/>
        <v>14898.990402903597</v>
      </c>
      <c r="O582" s="196"/>
    </row>
    <row r="583" spans="1:15" s="198" customFormat="1" hidden="1" outlineLevel="2" x14ac:dyDescent="0.2">
      <c r="A583" s="198" t="s">
        <v>49</v>
      </c>
      <c r="D583" s="199" t="str">
        <f>$D$110</f>
        <v>Special Education Teacher</v>
      </c>
      <c r="E583" s="199"/>
      <c r="F583" s="197"/>
      <c r="G583" s="194"/>
      <c r="H583" s="195">
        <f t="shared" si="197"/>
        <v>0</v>
      </c>
      <c r="I583" s="195">
        <f t="shared" si="197"/>
        <v>0</v>
      </c>
      <c r="J583" s="195">
        <f t="shared" si="197"/>
        <v>0</v>
      </c>
      <c r="K583" s="195">
        <f t="shared" si="197"/>
        <v>3408.6716999999994</v>
      </c>
      <c r="L583" s="195">
        <f t="shared" si="197"/>
        <v>3510.9318509999998</v>
      </c>
      <c r="M583" s="195">
        <f t="shared" si="197"/>
        <v>3616.2598065299994</v>
      </c>
      <c r="N583" s="195">
        <f t="shared" si="197"/>
        <v>3724.7476007258992</v>
      </c>
      <c r="O583" s="196"/>
    </row>
    <row r="584" spans="1:15" s="198" customFormat="1" hidden="1" outlineLevel="2" x14ac:dyDescent="0.2">
      <c r="A584" s="198" t="s">
        <v>49</v>
      </c>
      <c r="D584" s="199">
        <f>$D$111</f>
        <v>0</v>
      </c>
      <c r="E584" s="199"/>
      <c r="F584" s="197"/>
      <c r="G584" s="194"/>
      <c r="H584" s="195">
        <f t="shared" si="197"/>
        <v>0</v>
      </c>
      <c r="I584" s="195">
        <f t="shared" si="197"/>
        <v>0</v>
      </c>
      <c r="J584" s="195">
        <f t="shared" si="197"/>
        <v>0</v>
      </c>
      <c r="K584" s="195">
        <f t="shared" si="197"/>
        <v>0</v>
      </c>
      <c r="L584" s="195">
        <f t="shared" si="197"/>
        <v>0</v>
      </c>
      <c r="M584" s="195">
        <f t="shared" si="197"/>
        <v>0</v>
      </c>
      <c r="N584" s="195">
        <f t="shared" si="197"/>
        <v>0</v>
      </c>
      <c r="O584" s="196"/>
    </row>
    <row r="585" spans="1:15" s="198" customFormat="1" hidden="1" outlineLevel="2" x14ac:dyDescent="0.2">
      <c r="A585" s="198" t="s">
        <v>49</v>
      </c>
      <c r="D585" s="199">
        <f>$D$112</f>
        <v>0</v>
      </c>
      <c r="E585" s="199"/>
      <c r="F585" s="197"/>
      <c r="G585" s="194"/>
      <c r="H585" s="195">
        <f t="shared" si="197"/>
        <v>0</v>
      </c>
      <c r="I585" s="195">
        <f t="shared" si="197"/>
        <v>0</v>
      </c>
      <c r="J585" s="195">
        <f t="shared" si="197"/>
        <v>0</v>
      </c>
      <c r="K585" s="195">
        <f t="shared" si="197"/>
        <v>0</v>
      </c>
      <c r="L585" s="195">
        <f t="shared" si="197"/>
        <v>0</v>
      </c>
      <c r="M585" s="195">
        <f t="shared" si="197"/>
        <v>0</v>
      </c>
      <c r="N585" s="195">
        <f t="shared" si="197"/>
        <v>0</v>
      </c>
      <c r="O585" s="196"/>
    </row>
    <row r="586" spans="1:15" s="198" customFormat="1" hidden="1" outlineLevel="2" x14ac:dyDescent="0.2">
      <c r="A586" s="198" t="s">
        <v>49</v>
      </c>
      <c r="D586" s="199">
        <f>$D$113</f>
        <v>0</v>
      </c>
      <c r="E586" s="199"/>
      <c r="F586" s="197"/>
      <c r="G586" s="194"/>
      <c r="H586" s="195">
        <f t="shared" si="197"/>
        <v>0</v>
      </c>
      <c r="I586" s="195">
        <f t="shared" si="197"/>
        <v>0</v>
      </c>
      <c r="J586" s="195">
        <f t="shared" si="197"/>
        <v>0</v>
      </c>
      <c r="K586" s="195">
        <f t="shared" si="197"/>
        <v>0</v>
      </c>
      <c r="L586" s="195">
        <f t="shared" si="197"/>
        <v>0</v>
      </c>
      <c r="M586" s="195">
        <f t="shared" si="197"/>
        <v>0</v>
      </c>
      <c r="N586" s="195">
        <f t="shared" si="197"/>
        <v>0</v>
      </c>
      <c r="O586" s="196"/>
    </row>
    <row r="587" spans="1:15" s="198" customFormat="1" hidden="1" outlineLevel="2" x14ac:dyDescent="0.2">
      <c r="A587" s="198" t="s">
        <v>49</v>
      </c>
      <c r="D587" s="199">
        <f>$D$114</f>
        <v>0</v>
      </c>
      <c r="E587" s="199"/>
      <c r="F587" s="197"/>
      <c r="G587" s="194"/>
      <c r="H587" s="195">
        <f t="shared" si="197"/>
        <v>0</v>
      </c>
      <c r="I587" s="195">
        <f t="shared" si="197"/>
        <v>0</v>
      </c>
      <c r="J587" s="195">
        <f t="shared" si="197"/>
        <v>0</v>
      </c>
      <c r="K587" s="195">
        <f t="shared" si="197"/>
        <v>0</v>
      </c>
      <c r="L587" s="195">
        <f t="shared" si="197"/>
        <v>0</v>
      </c>
      <c r="M587" s="195">
        <f t="shared" si="197"/>
        <v>0</v>
      </c>
      <c r="N587" s="195">
        <f t="shared" si="197"/>
        <v>0</v>
      </c>
      <c r="O587" s="196"/>
    </row>
    <row r="588" spans="1:15" s="198" customFormat="1" hidden="1" outlineLevel="2" x14ac:dyDescent="0.2">
      <c r="A588" s="198" t="s">
        <v>49</v>
      </c>
      <c r="D588" s="199">
        <f>$D$115</f>
        <v>0</v>
      </c>
      <c r="E588" s="199"/>
      <c r="F588" s="197"/>
      <c r="G588" s="194"/>
      <c r="H588" s="195">
        <f t="shared" si="197"/>
        <v>0</v>
      </c>
      <c r="I588" s="195">
        <f t="shared" si="197"/>
        <v>0</v>
      </c>
      <c r="J588" s="195">
        <f t="shared" si="197"/>
        <v>0</v>
      </c>
      <c r="K588" s="195">
        <f t="shared" si="197"/>
        <v>0</v>
      </c>
      <c r="L588" s="195">
        <f t="shared" si="197"/>
        <v>0</v>
      </c>
      <c r="M588" s="195">
        <f t="shared" si="197"/>
        <v>0</v>
      </c>
      <c r="N588" s="195">
        <f t="shared" si="197"/>
        <v>0</v>
      </c>
      <c r="O588" s="196"/>
    </row>
    <row r="589" spans="1:15" s="198" customFormat="1" hidden="1" outlineLevel="2" x14ac:dyDescent="0.2">
      <c r="A589" s="198" t="s">
        <v>49</v>
      </c>
      <c r="D589" s="199">
        <f>$D$116</f>
        <v>0</v>
      </c>
      <c r="E589" s="199"/>
      <c r="F589" s="197"/>
      <c r="G589" s="194"/>
      <c r="H589" s="195">
        <f t="shared" si="197"/>
        <v>0</v>
      </c>
      <c r="I589" s="195">
        <f t="shared" si="197"/>
        <v>0</v>
      </c>
      <c r="J589" s="195">
        <f t="shared" si="197"/>
        <v>0</v>
      </c>
      <c r="K589" s="195">
        <f t="shared" si="197"/>
        <v>0</v>
      </c>
      <c r="L589" s="195">
        <f t="shared" si="197"/>
        <v>0</v>
      </c>
      <c r="M589" s="195">
        <f t="shared" si="197"/>
        <v>0</v>
      </c>
      <c r="N589" s="195">
        <f t="shared" si="197"/>
        <v>0</v>
      </c>
      <c r="O589" s="196"/>
    </row>
    <row r="590" spans="1:15" s="198" customFormat="1" hidden="1" outlineLevel="2" x14ac:dyDescent="0.2">
      <c r="A590" s="198" t="s">
        <v>49</v>
      </c>
      <c r="D590" s="199">
        <f>$D$117</f>
        <v>0</v>
      </c>
      <c r="E590" s="199"/>
      <c r="F590" s="197"/>
      <c r="G590" s="194"/>
      <c r="H590" s="195">
        <f t="shared" si="197"/>
        <v>0</v>
      </c>
      <c r="I590" s="195">
        <f t="shared" si="197"/>
        <v>0</v>
      </c>
      <c r="J590" s="195">
        <f t="shared" si="197"/>
        <v>0</v>
      </c>
      <c r="K590" s="195">
        <f t="shared" si="197"/>
        <v>0</v>
      </c>
      <c r="L590" s="195">
        <f t="shared" si="197"/>
        <v>0</v>
      </c>
      <c r="M590" s="195">
        <f t="shared" si="197"/>
        <v>0</v>
      </c>
      <c r="N590" s="195">
        <f t="shared" si="197"/>
        <v>0</v>
      </c>
      <c r="O590" s="196"/>
    </row>
    <row r="591" spans="1:15" s="198" customFormat="1" hidden="1" outlineLevel="2" x14ac:dyDescent="0.2">
      <c r="A591" s="198" t="s">
        <v>49</v>
      </c>
      <c r="D591" s="199">
        <f>$D$118</f>
        <v>0</v>
      </c>
      <c r="E591" s="199"/>
      <c r="F591" s="197"/>
      <c r="G591" s="194"/>
      <c r="H591" s="195">
        <f t="shared" ref="H591:N600" si="198">H276*$F$67</f>
        <v>0</v>
      </c>
      <c r="I591" s="195">
        <f t="shared" si="198"/>
        <v>0</v>
      </c>
      <c r="J591" s="195">
        <f t="shared" si="198"/>
        <v>0</v>
      </c>
      <c r="K591" s="195">
        <f t="shared" si="198"/>
        <v>0</v>
      </c>
      <c r="L591" s="195">
        <f t="shared" si="198"/>
        <v>0</v>
      </c>
      <c r="M591" s="195">
        <f t="shared" si="198"/>
        <v>0</v>
      </c>
      <c r="N591" s="195">
        <f t="shared" si="198"/>
        <v>0</v>
      </c>
      <c r="O591" s="196"/>
    </row>
    <row r="592" spans="1:15" s="198" customFormat="1" hidden="1" outlineLevel="2" x14ac:dyDescent="0.2">
      <c r="A592" s="198" t="s">
        <v>49</v>
      </c>
      <c r="D592" s="199">
        <f>$D$119</f>
        <v>0</v>
      </c>
      <c r="E592" s="199"/>
      <c r="F592" s="197"/>
      <c r="G592" s="194"/>
      <c r="H592" s="195">
        <f t="shared" si="198"/>
        <v>0</v>
      </c>
      <c r="I592" s="195">
        <f t="shared" si="198"/>
        <v>0</v>
      </c>
      <c r="J592" s="195">
        <f t="shared" si="198"/>
        <v>0</v>
      </c>
      <c r="K592" s="195">
        <f t="shared" si="198"/>
        <v>0</v>
      </c>
      <c r="L592" s="195">
        <f t="shared" si="198"/>
        <v>0</v>
      </c>
      <c r="M592" s="195">
        <f t="shared" si="198"/>
        <v>0</v>
      </c>
      <c r="N592" s="195">
        <f t="shared" si="198"/>
        <v>0</v>
      </c>
      <c r="O592" s="196"/>
    </row>
    <row r="593" spans="1:15" s="198" customFormat="1" hidden="1" outlineLevel="2" x14ac:dyDescent="0.2">
      <c r="A593" s="198" t="s">
        <v>49</v>
      </c>
      <c r="D593" s="199">
        <f>$D$120</f>
        <v>0</v>
      </c>
      <c r="E593" s="199"/>
      <c r="F593" s="197"/>
      <c r="G593" s="194"/>
      <c r="H593" s="195">
        <f t="shared" si="198"/>
        <v>0</v>
      </c>
      <c r="I593" s="195">
        <f t="shared" si="198"/>
        <v>0</v>
      </c>
      <c r="J593" s="195">
        <f t="shared" si="198"/>
        <v>0</v>
      </c>
      <c r="K593" s="195">
        <f t="shared" si="198"/>
        <v>0</v>
      </c>
      <c r="L593" s="195">
        <f t="shared" si="198"/>
        <v>0</v>
      </c>
      <c r="M593" s="195">
        <f t="shared" si="198"/>
        <v>0</v>
      </c>
      <c r="N593" s="195">
        <f t="shared" si="198"/>
        <v>0</v>
      </c>
      <c r="O593" s="196"/>
    </row>
    <row r="594" spans="1:15" s="198" customFormat="1" hidden="1" outlineLevel="2" x14ac:dyDescent="0.2">
      <c r="A594" s="198" t="s">
        <v>49</v>
      </c>
      <c r="D594" s="199">
        <f>$D$121</f>
        <v>0</v>
      </c>
      <c r="E594" s="199"/>
      <c r="F594" s="197"/>
      <c r="G594" s="194"/>
      <c r="H594" s="195">
        <f t="shared" si="198"/>
        <v>0</v>
      </c>
      <c r="I594" s="195">
        <f t="shared" si="198"/>
        <v>0</v>
      </c>
      <c r="J594" s="195">
        <f t="shared" si="198"/>
        <v>0</v>
      </c>
      <c r="K594" s="195">
        <f t="shared" si="198"/>
        <v>0</v>
      </c>
      <c r="L594" s="195">
        <f t="shared" si="198"/>
        <v>0</v>
      </c>
      <c r="M594" s="195">
        <f t="shared" si="198"/>
        <v>0</v>
      </c>
      <c r="N594" s="195">
        <f t="shared" si="198"/>
        <v>0</v>
      </c>
      <c r="O594" s="196"/>
    </row>
    <row r="595" spans="1:15" s="198" customFormat="1" hidden="1" outlineLevel="2" x14ac:dyDescent="0.2">
      <c r="A595" s="198" t="s">
        <v>49</v>
      </c>
      <c r="D595" s="199">
        <f>$D$122</f>
        <v>0</v>
      </c>
      <c r="E595" s="199"/>
      <c r="F595" s="197"/>
      <c r="G595" s="194"/>
      <c r="H595" s="195">
        <f t="shared" si="198"/>
        <v>0</v>
      </c>
      <c r="I595" s="195">
        <f t="shared" si="198"/>
        <v>0</v>
      </c>
      <c r="J595" s="195">
        <f t="shared" si="198"/>
        <v>0</v>
      </c>
      <c r="K595" s="195">
        <f t="shared" si="198"/>
        <v>0</v>
      </c>
      <c r="L595" s="195">
        <f t="shared" si="198"/>
        <v>0</v>
      </c>
      <c r="M595" s="195">
        <f t="shared" si="198"/>
        <v>0</v>
      </c>
      <c r="N595" s="195">
        <f t="shared" si="198"/>
        <v>0</v>
      </c>
      <c r="O595" s="196"/>
    </row>
    <row r="596" spans="1:15" s="198" customFormat="1" hidden="1" outlineLevel="2" x14ac:dyDescent="0.2">
      <c r="A596" s="198" t="s">
        <v>49</v>
      </c>
      <c r="D596" s="199">
        <f>$D$123</f>
        <v>0</v>
      </c>
      <c r="E596" s="199"/>
      <c r="F596" s="197"/>
      <c r="G596" s="194"/>
      <c r="H596" s="195">
        <f t="shared" si="198"/>
        <v>0</v>
      </c>
      <c r="I596" s="195">
        <f t="shared" si="198"/>
        <v>0</v>
      </c>
      <c r="J596" s="195">
        <f t="shared" si="198"/>
        <v>0</v>
      </c>
      <c r="K596" s="195">
        <f t="shared" si="198"/>
        <v>0</v>
      </c>
      <c r="L596" s="195">
        <f t="shared" si="198"/>
        <v>0</v>
      </c>
      <c r="M596" s="195">
        <f t="shared" si="198"/>
        <v>0</v>
      </c>
      <c r="N596" s="195">
        <f t="shared" si="198"/>
        <v>0</v>
      </c>
      <c r="O596" s="196"/>
    </row>
    <row r="597" spans="1:15" s="198" customFormat="1" hidden="1" outlineLevel="2" x14ac:dyDescent="0.2">
      <c r="A597" s="198" t="s">
        <v>49</v>
      </c>
      <c r="D597" s="199">
        <f>$D$124</f>
        <v>0</v>
      </c>
      <c r="E597" s="199"/>
      <c r="F597" s="197"/>
      <c r="G597" s="194"/>
      <c r="H597" s="195">
        <f t="shared" si="198"/>
        <v>0</v>
      </c>
      <c r="I597" s="195">
        <f t="shared" si="198"/>
        <v>0</v>
      </c>
      <c r="J597" s="195">
        <f t="shared" si="198"/>
        <v>0</v>
      </c>
      <c r="K597" s="195">
        <f t="shared" si="198"/>
        <v>0</v>
      </c>
      <c r="L597" s="195">
        <f t="shared" si="198"/>
        <v>0</v>
      </c>
      <c r="M597" s="195">
        <f t="shared" si="198"/>
        <v>0</v>
      </c>
      <c r="N597" s="195">
        <f t="shared" si="198"/>
        <v>0</v>
      </c>
      <c r="O597" s="196"/>
    </row>
    <row r="598" spans="1:15" s="198" customFormat="1" hidden="1" outlineLevel="2" x14ac:dyDescent="0.2">
      <c r="A598" s="198" t="s">
        <v>49</v>
      </c>
      <c r="D598" s="199">
        <f>$D$125</f>
        <v>0</v>
      </c>
      <c r="E598" s="199"/>
      <c r="F598" s="197"/>
      <c r="G598" s="194"/>
      <c r="H598" s="195">
        <f t="shared" si="198"/>
        <v>0</v>
      </c>
      <c r="I598" s="195">
        <f t="shared" si="198"/>
        <v>0</v>
      </c>
      <c r="J598" s="195">
        <f t="shared" si="198"/>
        <v>0</v>
      </c>
      <c r="K598" s="195">
        <f t="shared" si="198"/>
        <v>0</v>
      </c>
      <c r="L598" s="195">
        <f t="shared" si="198"/>
        <v>0</v>
      </c>
      <c r="M598" s="195">
        <f t="shared" si="198"/>
        <v>0</v>
      </c>
      <c r="N598" s="195">
        <f t="shared" si="198"/>
        <v>0</v>
      </c>
      <c r="O598" s="196"/>
    </row>
    <row r="599" spans="1:15" s="198" customFormat="1" hidden="1" outlineLevel="2" x14ac:dyDescent="0.2">
      <c r="A599" s="198" t="s">
        <v>49</v>
      </c>
      <c r="D599" s="199">
        <f>$D$126</f>
        <v>0</v>
      </c>
      <c r="E599" s="199"/>
      <c r="F599" s="197"/>
      <c r="G599" s="194"/>
      <c r="H599" s="195">
        <f t="shared" si="198"/>
        <v>0</v>
      </c>
      <c r="I599" s="195">
        <f t="shared" si="198"/>
        <v>0</v>
      </c>
      <c r="J599" s="195">
        <f t="shared" si="198"/>
        <v>0</v>
      </c>
      <c r="K599" s="195">
        <f t="shared" si="198"/>
        <v>0</v>
      </c>
      <c r="L599" s="195">
        <f t="shared" si="198"/>
        <v>0</v>
      </c>
      <c r="M599" s="195">
        <f t="shared" si="198"/>
        <v>0</v>
      </c>
      <c r="N599" s="195">
        <f t="shared" si="198"/>
        <v>0</v>
      </c>
      <c r="O599" s="196"/>
    </row>
    <row r="600" spans="1:15" s="198" customFormat="1" hidden="1" outlineLevel="2" x14ac:dyDescent="0.2">
      <c r="A600" s="198" t="s">
        <v>49</v>
      </c>
      <c r="D600" s="199">
        <f>$D$127</f>
        <v>0</v>
      </c>
      <c r="E600" s="199"/>
      <c r="F600" s="197"/>
      <c r="G600" s="194"/>
      <c r="H600" s="195">
        <f t="shared" si="198"/>
        <v>0</v>
      </c>
      <c r="I600" s="195">
        <f t="shared" si="198"/>
        <v>0</v>
      </c>
      <c r="J600" s="195">
        <f t="shared" si="198"/>
        <v>0</v>
      </c>
      <c r="K600" s="195">
        <f t="shared" si="198"/>
        <v>0</v>
      </c>
      <c r="L600" s="195">
        <f t="shared" si="198"/>
        <v>0</v>
      </c>
      <c r="M600" s="195">
        <f t="shared" si="198"/>
        <v>0</v>
      </c>
      <c r="N600" s="195">
        <f t="shared" si="198"/>
        <v>0</v>
      </c>
      <c r="O600" s="196"/>
    </row>
    <row r="601" spans="1:15" s="198" customFormat="1" hidden="1" outlineLevel="2" x14ac:dyDescent="0.2">
      <c r="A601" s="198" t="s">
        <v>49</v>
      </c>
      <c r="D601" s="202"/>
      <c r="E601" s="199"/>
      <c r="F601" s="197"/>
      <c r="G601" s="194"/>
      <c r="H601" s="203"/>
      <c r="I601" s="203"/>
      <c r="J601" s="195"/>
      <c r="K601" s="195"/>
      <c r="L601" s="195"/>
      <c r="M601" s="195"/>
      <c r="N601" s="195"/>
      <c r="O601" s="196"/>
    </row>
    <row r="602" spans="1:15" s="198" customFormat="1" hidden="1" outlineLevel="2" x14ac:dyDescent="0.2">
      <c r="A602" s="198" t="s">
        <v>49</v>
      </c>
      <c r="D602" s="202" t="str">
        <f>$D$129</f>
        <v xml:space="preserve">Total Special Education/ELL Teachers </v>
      </c>
      <c r="E602" s="199"/>
      <c r="F602" s="197"/>
      <c r="G602" s="194"/>
      <c r="H602" s="203">
        <f t="shared" ref="H602:M602" si="199">SUM(H581:H600)</f>
        <v>0</v>
      </c>
      <c r="I602" s="203">
        <f t="shared" si="199"/>
        <v>18207</v>
      </c>
      <c r="J602" s="203">
        <f t="shared" si="199"/>
        <v>18753.21</v>
      </c>
      <c r="K602" s="203">
        <f t="shared" si="199"/>
        <v>22724.477999999996</v>
      </c>
      <c r="L602" s="203">
        <f t="shared" si="199"/>
        <v>23406.212339999998</v>
      </c>
      <c r="M602" s="203">
        <f t="shared" si="199"/>
        <v>24108.398710199999</v>
      </c>
      <c r="N602" s="203">
        <f t="shared" ref="N602" si="200">SUM(N581:N600)</f>
        <v>24831.650671505995</v>
      </c>
      <c r="O602" s="196"/>
    </row>
    <row r="603" spans="1:15" s="198" customFormat="1" hidden="1" outlineLevel="2" x14ac:dyDescent="0.2">
      <c r="A603" s="198" t="s">
        <v>49</v>
      </c>
      <c r="D603" s="199"/>
      <c r="E603" s="199"/>
      <c r="F603" s="197"/>
      <c r="G603" s="194"/>
      <c r="H603" s="195"/>
      <c r="I603" s="195"/>
      <c r="J603" s="195"/>
      <c r="K603" s="195"/>
      <c r="L603" s="195"/>
      <c r="M603" s="195"/>
      <c r="N603" s="195"/>
      <c r="O603" s="196"/>
    </row>
    <row r="604" spans="1:15" s="198" customFormat="1" hidden="1" outlineLevel="2" x14ac:dyDescent="0.2">
      <c r="A604" s="198" t="s">
        <v>49</v>
      </c>
      <c r="D604" s="199"/>
      <c r="E604" s="199"/>
      <c r="F604" s="197"/>
      <c r="G604" s="194"/>
      <c r="H604" s="195"/>
      <c r="I604" s="195"/>
      <c r="J604" s="195"/>
      <c r="K604" s="195"/>
      <c r="L604" s="195"/>
      <c r="M604" s="195"/>
      <c r="N604" s="195"/>
      <c r="O604" s="196"/>
    </row>
    <row r="605" spans="1:15" s="197" customFormat="1" hidden="1" outlineLevel="2" x14ac:dyDescent="0.2">
      <c r="A605" s="198" t="s">
        <v>49</v>
      </c>
      <c r="B605" s="190"/>
      <c r="C605" s="190"/>
      <c r="D605" s="191">
        <f>$D$136</f>
        <v>0</v>
      </c>
      <c r="E605" s="192"/>
      <c r="F605" s="193"/>
      <c r="H605" s="195">
        <f t="shared" ref="H605:N609" si="201">H290*$F$67</f>
        <v>0</v>
      </c>
      <c r="I605" s="195">
        <f t="shared" si="201"/>
        <v>0</v>
      </c>
      <c r="J605" s="195">
        <f t="shared" si="201"/>
        <v>0</v>
      </c>
      <c r="K605" s="195">
        <f t="shared" si="201"/>
        <v>0</v>
      </c>
      <c r="L605" s="195">
        <f t="shared" si="201"/>
        <v>0</v>
      </c>
      <c r="M605" s="195">
        <f t="shared" si="201"/>
        <v>0</v>
      </c>
      <c r="N605" s="195">
        <f t="shared" si="201"/>
        <v>0</v>
      </c>
      <c r="O605" s="196"/>
    </row>
    <row r="606" spans="1:15" s="197" customFormat="1" hidden="1" outlineLevel="2" x14ac:dyDescent="0.2">
      <c r="A606" s="198" t="s">
        <v>49</v>
      </c>
      <c r="B606" s="190"/>
      <c r="C606" s="190"/>
      <c r="D606" s="191">
        <f>$D$137</f>
        <v>0</v>
      </c>
      <c r="E606" s="192"/>
      <c r="F606" s="193"/>
      <c r="G606" s="194"/>
      <c r="H606" s="195">
        <f t="shared" si="201"/>
        <v>0</v>
      </c>
      <c r="I606" s="195">
        <f t="shared" si="201"/>
        <v>0</v>
      </c>
      <c r="J606" s="195">
        <f t="shared" si="201"/>
        <v>0</v>
      </c>
      <c r="K606" s="195">
        <f t="shared" si="201"/>
        <v>0</v>
      </c>
      <c r="L606" s="195">
        <f t="shared" si="201"/>
        <v>0</v>
      </c>
      <c r="M606" s="195">
        <f t="shared" si="201"/>
        <v>0</v>
      </c>
      <c r="N606" s="195">
        <f t="shared" si="201"/>
        <v>0</v>
      </c>
      <c r="O606" s="196"/>
    </row>
    <row r="607" spans="1:15" s="197" customFormat="1" hidden="1" outlineLevel="2" x14ac:dyDescent="0.2">
      <c r="A607" s="198" t="s">
        <v>49</v>
      </c>
      <c r="B607" s="190"/>
      <c r="C607" s="190"/>
      <c r="D607" s="191">
        <f>$D$138</f>
        <v>0</v>
      </c>
      <c r="E607" s="192"/>
      <c r="F607" s="193"/>
      <c r="G607" s="194"/>
      <c r="H607" s="195">
        <f t="shared" si="201"/>
        <v>0</v>
      </c>
      <c r="I607" s="195">
        <f t="shared" si="201"/>
        <v>0</v>
      </c>
      <c r="J607" s="195">
        <f t="shared" si="201"/>
        <v>0</v>
      </c>
      <c r="K607" s="195">
        <f t="shared" si="201"/>
        <v>0</v>
      </c>
      <c r="L607" s="195">
        <f t="shared" si="201"/>
        <v>0</v>
      </c>
      <c r="M607" s="195">
        <f t="shared" si="201"/>
        <v>0</v>
      </c>
      <c r="N607" s="195">
        <f t="shared" si="201"/>
        <v>0</v>
      </c>
      <c r="O607" s="196"/>
    </row>
    <row r="608" spans="1:15" s="197" customFormat="1" hidden="1" outlineLevel="2" x14ac:dyDescent="0.2">
      <c r="A608" s="198" t="s">
        <v>49</v>
      </c>
      <c r="B608" s="190"/>
      <c r="C608" s="190"/>
      <c r="D608" s="191">
        <f>$D$139</f>
        <v>0</v>
      </c>
      <c r="E608" s="192"/>
      <c r="F608" s="193"/>
      <c r="G608" s="194"/>
      <c r="H608" s="195">
        <f t="shared" si="201"/>
        <v>0</v>
      </c>
      <c r="I608" s="195">
        <f t="shared" si="201"/>
        <v>0</v>
      </c>
      <c r="J608" s="195">
        <f t="shared" si="201"/>
        <v>0</v>
      </c>
      <c r="K608" s="195">
        <f t="shared" si="201"/>
        <v>0</v>
      </c>
      <c r="L608" s="195">
        <f t="shared" si="201"/>
        <v>0</v>
      </c>
      <c r="M608" s="195">
        <f t="shared" si="201"/>
        <v>0</v>
      </c>
      <c r="N608" s="195">
        <f t="shared" si="201"/>
        <v>0</v>
      </c>
      <c r="O608" s="196"/>
    </row>
    <row r="609" spans="1:15" s="197" customFormat="1" hidden="1" outlineLevel="2" x14ac:dyDescent="0.2">
      <c r="A609" s="198" t="s">
        <v>49</v>
      </c>
      <c r="B609" s="190"/>
      <c r="C609" s="190"/>
      <c r="D609" s="191">
        <f>$D$140</f>
        <v>0</v>
      </c>
      <c r="E609" s="192"/>
      <c r="F609" s="193"/>
      <c r="G609" s="194"/>
      <c r="H609" s="195">
        <f t="shared" si="201"/>
        <v>0</v>
      </c>
      <c r="I609" s="195">
        <f t="shared" si="201"/>
        <v>0</v>
      </c>
      <c r="J609" s="195">
        <f t="shared" si="201"/>
        <v>0</v>
      </c>
      <c r="K609" s="195">
        <f t="shared" si="201"/>
        <v>0</v>
      </c>
      <c r="L609" s="195">
        <f t="shared" si="201"/>
        <v>0</v>
      </c>
      <c r="M609" s="195">
        <f t="shared" si="201"/>
        <v>0</v>
      </c>
      <c r="N609" s="195">
        <f t="shared" si="201"/>
        <v>0</v>
      </c>
      <c r="O609" s="196"/>
    </row>
    <row r="610" spans="1:15" s="197" customFormat="1" hidden="1" outlineLevel="2" x14ac:dyDescent="0.2">
      <c r="A610" s="198" t="s">
        <v>49</v>
      </c>
      <c r="B610" s="190"/>
      <c r="C610" s="190"/>
      <c r="D610" s="191"/>
      <c r="E610" s="192"/>
      <c r="F610" s="193"/>
      <c r="G610" s="194"/>
      <c r="H610" s="195"/>
      <c r="I610" s="195"/>
      <c r="J610" s="195"/>
      <c r="K610" s="195"/>
      <c r="L610" s="195"/>
      <c r="M610" s="195"/>
      <c r="N610" s="195"/>
      <c r="O610" s="196"/>
    </row>
    <row r="611" spans="1:15" s="197" customFormat="1" hidden="1" outlineLevel="2" x14ac:dyDescent="0.2">
      <c r="A611" s="198" t="s">
        <v>49</v>
      </c>
      <c r="B611" s="190"/>
      <c r="C611" s="190"/>
      <c r="D611" s="191">
        <f>$D$142</f>
        <v>0</v>
      </c>
      <c r="E611" s="192"/>
      <c r="F611" s="193"/>
      <c r="G611" s="194"/>
      <c r="H611" s="195">
        <f t="shared" ref="H611:N615" si="202">H296*$F$67</f>
        <v>0</v>
      </c>
      <c r="I611" s="195">
        <f t="shared" si="202"/>
        <v>0</v>
      </c>
      <c r="J611" s="195">
        <f t="shared" si="202"/>
        <v>0</v>
      </c>
      <c r="K611" s="195">
        <f t="shared" si="202"/>
        <v>0</v>
      </c>
      <c r="L611" s="195">
        <f t="shared" si="202"/>
        <v>0</v>
      </c>
      <c r="M611" s="195">
        <f t="shared" si="202"/>
        <v>0</v>
      </c>
      <c r="N611" s="195">
        <f t="shared" si="202"/>
        <v>0</v>
      </c>
      <c r="O611" s="196"/>
    </row>
    <row r="612" spans="1:15" s="197" customFormat="1" hidden="1" outlineLevel="2" x14ac:dyDescent="0.2">
      <c r="A612" s="198" t="s">
        <v>49</v>
      </c>
      <c r="B612" s="190"/>
      <c r="C612" s="190"/>
      <c r="D612" s="191">
        <f>$D$143</f>
        <v>0</v>
      </c>
      <c r="E612" s="192"/>
      <c r="F612" s="193"/>
      <c r="G612" s="194"/>
      <c r="H612" s="195">
        <f t="shared" si="202"/>
        <v>0</v>
      </c>
      <c r="I612" s="195">
        <f t="shared" si="202"/>
        <v>0</v>
      </c>
      <c r="J612" s="195">
        <f t="shared" si="202"/>
        <v>0</v>
      </c>
      <c r="K612" s="195">
        <f t="shared" si="202"/>
        <v>0</v>
      </c>
      <c r="L612" s="195">
        <f t="shared" si="202"/>
        <v>0</v>
      </c>
      <c r="M612" s="195">
        <f t="shared" si="202"/>
        <v>0</v>
      </c>
      <c r="N612" s="195">
        <f t="shared" si="202"/>
        <v>0</v>
      </c>
      <c r="O612" s="196"/>
    </row>
    <row r="613" spans="1:15" s="197" customFormat="1" hidden="1" outlineLevel="2" x14ac:dyDescent="0.2">
      <c r="A613" s="198" t="s">
        <v>49</v>
      </c>
      <c r="B613" s="190"/>
      <c r="C613" s="190"/>
      <c r="D613" s="191">
        <f>$D$144</f>
        <v>0</v>
      </c>
      <c r="E613" s="192"/>
      <c r="F613" s="193"/>
      <c r="G613" s="194"/>
      <c r="H613" s="195">
        <f t="shared" si="202"/>
        <v>0</v>
      </c>
      <c r="I613" s="195">
        <f t="shared" si="202"/>
        <v>0</v>
      </c>
      <c r="J613" s="195">
        <f t="shared" si="202"/>
        <v>0</v>
      </c>
      <c r="K613" s="195">
        <f t="shared" si="202"/>
        <v>0</v>
      </c>
      <c r="L613" s="195">
        <f t="shared" si="202"/>
        <v>0</v>
      </c>
      <c r="M613" s="195">
        <f t="shared" si="202"/>
        <v>0</v>
      </c>
      <c r="N613" s="195">
        <f t="shared" si="202"/>
        <v>0</v>
      </c>
      <c r="O613" s="196"/>
    </row>
    <row r="614" spans="1:15" s="197" customFormat="1" hidden="1" outlineLevel="2" x14ac:dyDescent="0.2">
      <c r="A614" s="198" t="s">
        <v>49</v>
      </c>
      <c r="B614" s="190"/>
      <c r="C614" s="190"/>
      <c r="D614" s="191">
        <f>$D$145</f>
        <v>0</v>
      </c>
      <c r="E614" s="192"/>
      <c r="F614" s="193"/>
      <c r="G614" s="194"/>
      <c r="H614" s="195">
        <f t="shared" si="202"/>
        <v>0</v>
      </c>
      <c r="I614" s="195">
        <f t="shared" si="202"/>
        <v>0</v>
      </c>
      <c r="J614" s="195">
        <f t="shared" si="202"/>
        <v>0</v>
      </c>
      <c r="K614" s="195">
        <f t="shared" si="202"/>
        <v>0</v>
      </c>
      <c r="L614" s="195">
        <f t="shared" si="202"/>
        <v>0</v>
      </c>
      <c r="M614" s="195">
        <f t="shared" si="202"/>
        <v>0</v>
      </c>
      <c r="N614" s="195">
        <f t="shared" si="202"/>
        <v>0</v>
      </c>
      <c r="O614" s="196"/>
    </row>
    <row r="615" spans="1:15" s="197" customFormat="1" hidden="1" outlineLevel="2" x14ac:dyDescent="0.2">
      <c r="A615" s="198" t="s">
        <v>49</v>
      </c>
      <c r="B615" s="190"/>
      <c r="C615" s="190"/>
      <c r="D615" s="191">
        <f>$D$146</f>
        <v>0</v>
      </c>
      <c r="E615" s="192"/>
      <c r="F615" s="193"/>
      <c r="G615" s="194"/>
      <c r="H615" s="195">
        <f t="shared" si="202"/>
        <v>0</v>
      </c>
      <c r="I615" s="195">
        <f t="shared" si="202"/>
        <v>0</v>
      </c>
      <c r="J615" s="195">
        <f t="shared" si="202"/>
        <v>0</v>
      </c>
      <c r="K615" s="195">
        <f t="shared" si="202"/>
        <v>0</v>
      </c>
      <c r="L615" s="195">
        <f t="shared" si="202"/>
        <v>0</v>
      </c>
      <c r="M615" s="195">
        <f t="shared" si="202"/>
        <v>0</v>
      </c>
      <c r="N615" s="195">
        <f t="shared" si="202"/>
        <v>0</v>
      </c>
      <c r="O615" s="196"/>
    </row>
    <row r="616" spans="1:15" s="197" customFormat="1" hidden="1" outlineLevel="2" x14ac:dyDescent="0.2">
      <c r="A616" s="198" t="s">
        <v>49</v>
      </c>
      <c r="B616" s="190"/>
      <c r="C616" s="190"/>
      <c r="D616" s="191"/>
      <c r="E616" s="192"/>
      <c r="F616" s="193"/>
      <c r="G616" s="194"/>
      <c r="H616" s="195"/>
      <c r="I616" s="195"/>
      <c r="J616" s="195"/>
      <c r="K616" s="195"/>
      <c r="L616" s="195"/>
      <c r="M616" s="195"/>
      <c r="N616" s="195"/>
      <c r="O616" s="196"/>
    </row>
    <row r="617" spans="1:15" s="197" customFormat="1" hidden="1" outlineLevel="2" x14ac:dyDescent="0.2">
      <c r="A617" s="198" t="s">
        <v>49</v>
      </c>
      <c r="B617" s="190"/>
      <c r="C617" s="190"/>
      <c r="D617" s="191">
        <f>$D$148</f>
        <v>0</v>
      </c>
      <c r="E617" s="192"/>
      <c r="F617" s="193"/>
      <c r="G617" s="194"/>
      <c r="H617" s="195">
        <f t="shared" ref="H617:N621" si="203">H302*$F$67</f>
        <v>0</v>
      </c>
      <c r="I617" s="195">
        <f t="shared" si="203"/>
        <v>0</v>
      </c>
      <c r="J617" s="195">
        <f t="shared" si="203"/>
        <v>0</v>
      </c>
      <c r="K617" s="195">
        <f t="shared" si="203"/>
        <v>0</v>
      </c>
      <c r="L617" s="195">
        <f t="shared" si="203"/>
        <v>0</v>
      </c>
      <c r="M617" s="195">
        <f t="shared" si="203"/>
        <v>0</v>
      </c>
      <c r="N617" s="195">
        <f t="shared" si="203"/>
        <v>0</v>
      </c>
      <c r="O617" s="196"/>
    </row>
    <row r="618" spans="1:15" s="197" customFormat="1" hidden="1" outlineLevel="2" x14ac:dyDescent="0.2">
      <c r="A618" s="198" t="s">
        <v>49</v>
      </c>
      <c r="B618" s="190"/>
      <c r="C618" s="190"/>
      <c r="D618" s="191">
        <f>$D$149</f>
        <v>0</v>
      </c>
      <c r="E618" s="192"/>
      <c r="F618" s="193"/>
      <c r="G618" s="194"/>
      <c r="H618" s="195">
        <f t="shared" si="203"/>
        <v>0</v>
      </c>
      <c r="I618" s="195">
        <f t="shared" si="203"/>
        <v>0</v>
      </c>
      <c r="J618" s="195">
        <f t="shared" si="203"/>
        <v>0</v>
      </c>
      <c r="K618" s="195">
        <f t="shared" si="203"/>
        <v>0</v>
      </c>
      <c r="L618" s="195">
        <f t="shared" si="203"/>
        <v>0</v>
      </c>
      <c r="M618" s="195">
        <f t="shared" si="203"/>
        <v>0</v>
      </c>
      <c r="N618" s="195">
        <f t="shared" si="203"/>
        <v>0</v>
      </c>
      <c r="O618" s="196"/>
    </row>
    <row r="619" spans="1:15" s="197" customFormat="1" hidden="1" outlineLevel="2" x14ac:dyDescent="0.2">
      <c r="A619" s="198" t="s">
        <v>49</v>
      </c>
      <c r="B619" s="190"/>
      <c r="C619" s="190"/>
      <c r="D619" s="191" t="str">
        <f>$D$150</f>
        <v>Grade Level Teacher</v>
      </c>
      <c r="E619" s="192"/>
      <c r="F619" s="193"/>
      <c r="G619" s="194"/>
      <c r="H619" s="195">
        <f t="shared" si="203"/>
        <v>0</v>
      </c>
      <c r="I619" s="195">
        <f t="shared" si="203"/>
        <v>19278</v>
      </c>
      <c r="J619" s="195">
        <f t="shared" si="203"/>
        <v>19856.34</v>
      </c>
      <c r="K619" s="195">
        <f t="shared" si="203"/>
        <v>20452.030199999997</v>
      </c>
      <c r="L619" s="195">
        <f t="shared" si="203"/>
        <v>21065.591106</v>
      </c>
      <c r="M619" s="195">
        <f t="shared" si="203"/>
        <v>21697.558839179997</v>
      </c>
      <c r="N619" s="195">
        <f t="shared" si="203"/>
        <v>22348.485604355399</v>
      </c>
      <c r="O619" s="196"/>
    </row>
    <row r="620" spans="1:15" s="197" customFormat="1" hidden="1" outlineLevel="2" x14ac:dyDescent="0.2">
      <c r="A620" s="198" t="s">
        <v>49</v>
      </c>
      <c r="B620" s="190"/>
      <c r="C620" s="190"/>
      <c r="D620" s="191" t="str">
        <f>$D$151</f>
        <v>Grade Level Teacher</v>
      </c>
      <c r="E620" s="192"/>
      <c r="F620" s="193"/>
      <c r="G620" s="194"/>
      <c r="H620" s="195">
        <f t="shared" si="203"/>
        <v>0</v>
      </c>
      <c r="I620" s="195">
        <f t="shared" si="203"/>
        <v>22491</v>
      </c>
      <c r="J620" s="195">
        <f t="shared" si="203"/>
        <v>23165.73</v>
      </c>
      <c r="K620" s="195">
        <f t="shared" si="203"/>
        <v>23860.701899999996</v>
      </c>
      <c r="L620" s="195">
        <f t="shared" si="203"/>
        <v>24576.522957000001</v>
      </c>
      <c r="M620" s="195">
        <f t="shared" si="203"/>
        <v>25313.818645709998</v>
      </c>
      <c r="N620" s="195">
        <f t="shared" si="203"/>
        <v>26073.233205081295</v>
      </c>
      <c r="O620" s="196"/>
    </row>
    <row r="621" spans="1:15" s="197" customFormat="1" hidden="1" outlineLevel="2" x14ac:dyDescent="0.2">
      <c r="A621" s="198" t="s">
        <v>49</v>
      </c>
      <c r="B621" s="190"/>
      <c r="C621" s="190"/>
      <c r="D621" s="191" t="str">
        <f>$D$152</f>
        <v>Grade Level Teacher</v>
      </c>
      <c r="E621" s="192"/>
      <c r="F621" s="193"/>
      <c r="G621" s="194"/>
      <c r="H621" s="195">
        <f t="shared" si="203"/>
        <v>0</v>
      </c>
      <c r="I621" s="195">
        <f t="shared" si="203"/>
        <v>22491</v>
      </c>
      <c r="J621" s="195">
        <f t="shared" si="203"/>
        <v>23165.73</v>
      </c>
      <c r="K621" s="195">
        <f t="shared" si="203"/>
        <v>23860.701899999996</v>
      </c>
      <c r="L621" s="195">
        <f t="shared" si="203"/>
        <v>24576.522957000001</v>
      </c>
      <c r="M621" s="195">
        <f t="shared" si="203"/>
        <v>25313.818645709998</v>
      </c>
      <c r="N621" s="195">
        <f t="shared" si="203"/>
        <v>26073.233205081295</v>
      </c>
      <c r="O621" s="196"/>
    </row>
    <row r="622" spans="1:15" s="197" customFormat="1" hidden="1" outlineLevel="2" x14ac:dyDescent="0.2">
      <c r="A622" s="198" t="s">
        <v>49</v>
      </c>
      <c r="B622" s="190"/>
      <c r="C622" s="190"/>
      <c r="D622" s="191"/>
      <c r="E622" s="192"/>
      <c r="F622" s="193"/>
      <c r="G622" s="194"/>
      <c r="H622" s="195"/>
      <c r="I622" s="195"/>
      <c r="J622" s="195"/>
      <c r="K622" s="195"/>
      <c r="L622" s="195"/>
      <c r="M622" s="195"/>
      <c r="N622" s="195"/>
      <c r="O622" s="196"/>
    </row>
    <row r="623" spans="1:15" s="197" customFormat="1" hidden="1" outlineLevel="2" x14ac:dyDescent="0.2">
      <c r="A623" s="198" t="s">
        <v>49</v>
      </c>
      <c r="B623" s="190"/>
      <c r="C623" s="190"/>
      <c r="D623" s="191" t="str">
        <f>$D$154</f>
        <v>Grade Level Assistant</v>
      </c>
      <c r="E623" s="192"/>
      <c r="F623" s="193"/>
      <c r="G623" s="194"/>
      <c r="H623" s="195">
        <f t="shared" ref="H623:N627" si="204">H308*$F$67</f>
        <v>0</v>
      </c>
      <c r="I623" s="195">
        <f t="shared" si="204"/>
        <v>0</v>
      </c>
      <c r="J623" s="195">
        <f t="shared" si="204"/>
        <v>0</v>
      </c>
      <c r="K623" s="195">
        <f t="shared" si="204"/>
        <v>0</v>
      </c>
      <c r="L623" s="195">
        <f t="shared" si="204"/>
        <v>0</v>
      </c>
      <c r="M623" s="195">
        <f t="shared" si="204"/>
        <v>0</v>
      </c>
      <c r="N623" s="195">
        <f t="shared" si="204"/>
        <v>0</v>
      </c>
      <c r="O623" s="196"/>
    </row>
    <row r="624" spans="1:15" s="197" customFormat="1" hidden="1" outlineLevel="2" x14ac:dyDescent="0.2">
      <c r="A624" s="198" t="s">
        <v>49</v>
      </c>
      <c r="B624" s="190"/>
      <c r="C624" s="190"/>
      <c r="D624" s="191" t="str">
        <f>$D$155</f>
        <v>Grade Level Assistant</v>
      </c>
      <c r="E624" s="192"/>
      <c r="F624" s="193"/>
      <c r="G624" s="194"/>
      <c r="H624" s="195">
        <f t="shared" si="204"/>
        <v>0</v>
      </c>
      <c r="I624" s="195">
        <f t="shared" si="204"/>
        <v>0</v>
      </c>
      <c r="J624" s="195">
        <f t="shared" si="204"/>
        <v>0</v>
      </c>
      <c r="K624" s="195">
        <f t="shared" si="204"/>
        <v>0</v>
      </c>
      <c r="L624" s="195">
        <f t="shared" si="204"/>
        <v>0</v>
      </c>
      <c r="M624" s="195">
        <f t="shared" si="204"/>
        <v>0</v>
      </c>
      <c r="N624" s="195">
        <f t="shared" si="204"/>
        <v>0</v>
      </c>
      <c r="O624" s="196"/>
    </row>
    <row r="625" spans="1:15" s="197" customFormat="1" hidden="1" outlineLevel="2" x14ac:dyDescent="0.2">
      <c r="A625" s="198" t="s">
        <v>49</v>
      </c>
      <c r="B625" s="190"/>
      <c r="C625" s="190"/>
      <c r="D625" s="191" t="str">
        <f>$D$156</f>
        <v>Grade Level Assistant</v>
      </c>
      <c r="E625" s="192"/>
      <c r="F625" s="193"/>
      <c r="G625" s="194"/>
      <c r="H625" s="195">
        <f t="shared" si="204"/>
        <v>0</v>
      </c>
      <c r="I625" s="195">
        <f t="shared" si="204"/>
        <v>0</v>
      </c>
      <c r="J625" s="195">
        <f t="shared" si="204"/>
        <v>0</v>
      </c>
      <c r="K625" s="195">
        <f t="shared" si="204"/>
        <v>0</v>
      </c>
      <c r="L625" s="195">
        <f t="shared" si="204"/>
        <v>0</v>
      </c>
      <c r="M625" s="195">
        <f t="shared" si="204"/>
        <v>0</v>
      </c>
      <c r="N625" s="195">
        <f t="shared" si="204"/>
        <v>0</v>
      </c>
      <c r="O625" s="196"/>
    </row>
    <row r="626" spans="1:15" s="197" customFormat="1" hidden="1" outlineLevel="2" x14ac:dyDescent="0.2">
      <c r="A626" s="198" t="s">
        <v>49</v>
      </c>
      <c r="B626" s="190"/>
      <c r="C626" s="190"/>
      <c r="D626" s="191" t="str">
        <f>$D$157</f>
        <v>Grade Level Assistant</v>
      </c>
      <c r="E626" s="192"/>
      <c r="F626" s="193"/>
      <c r="G626" s="194"/>
      <c r="H626" s="195">
        <f t="shared" si="204"/>
        <v>0</v>
      </c>
      <c r="I626" s="195">
        <f t="shared" si="204"/>
        <v>0</v>
      </c>
      <c r="J626" s="195">
        <f t="shared" si="204"/>
        <v>0</v>
      </c>
      <c r="K626" s="195">
        <f t="shared" si="204"/>
        <v>0</v>
      </c>
      <c r="L626" s="195">
        <f t="shared" si="204"/>
        <v>0</v>
      </c>
      <c r="M626" s="195">
        <f t="shared" si="204"/>
        <v>0</v>
      </c>
      <c r="N626" s="195">
        <f t="shared" si="204"/>
        <v>0</v>
      </c>
      <c r="O626" s="196"/>
    </row>
    <row r="627" spans="1:15" s="198" customFormat="1" hidden="1" outlineLevel="2" x14ac:dyDescent="0.2">
      <c r="A627" s="198" t="s">
        <v>49</v>
      </c>
      <c r="B627" s="190"/>
      <c r="C627" s="190"/>
      <c r="D627" s="191" t="str">
        <f>$D$158</f>
        <v>Grade Level Assistant</v>
      </c>
      <c r="E627" s="192"/>
      <c r="F627" s="193"/>
      <c r="G627" s="194"/>
      <c r="H627" s="195">
        <f t="shared" si="204"/>
        <v>0</v>
      </c>
      <c r="I627" s="195">
        <f t="shared" si="204"/>
        <v>0</v>
      </c>
      <c r="J627" s="195">
        <f t="shared" si="204"/>
        <v>0</v>
      </c>
      <c r="K627" s="195">
        <f t="shared" si="204"/>
        <v>0</v>
      </c>
      <c r="L627" s="195">
        <f t="shared" si="204"/>
        <v>0</v>
      </c>
      <c r="M627" s="195">
        <f t="shared" si="204"/>
        <v>0</v>
      </c>
      <c r="N627" s="195">
        <f t="shared" si="204"/>
        <v>0</v>
      </c>
      <c r="O627" s="196"/>
    </row>
    <row r="628" spans="1:15" s="198" customFormat="1" hidden="1" outlineLevel="2" x14ac:dyDescent="0.2">
      <c r="A628" s="198" t="s">
        <v>49</v>
      </c>
      <c r="B628" s="190"/>
      <c r="C628" s="190"/>
      <c r="D628" s="191"/>
      <c r="E628" s="197"/>
      <c r="F628" s="193"/>
      <c r="G628" s="194"/>
      <c r="H628" s="195"/>
      <c r="I628" s="195"/>
      <c r="J628" s="195"/>
      <c r="K628" s="195"/>
      <c r="L628" s="195"/>
      <c r="M628" s="195"/>
      <c r="N628" s="195"/>
      <c r="O628" s="196"/>
    </row>
    <row r="629" spans="1:15" s="197" customFormat="1" hidden="1" outlineLevel="2" x14ac:dyDescent="0.2">
      <c r="A629" s="198" t="s">
        <v>49</v>
      </c>
      <c r="B629" s="190"/>
      <c r="C629" s="190"/>
      <c r="D629" s="191" t="str">
        <f>$D$160</f>
        <v>Grade Level Teacher</v>
      </c>
      <c r="E629" s="192"/>
      <c r="F629" s="193"/>
      <c r="G629" s="194"/>
      <c r="H629" s="195">
        <f t="shared" ref="H629:N633" si="205">H314*$F$67</f>
        <v>0</v>
      </c>
      <c r="I629" s="195">
        <f t="shared" si="205"/>
        <v>19278</v>
      </c>
      <c r="J629" s="195">
        <f t="shared" si="205"/>
        <v>19856.34</v>
      </c>
      <c r="K629" s="195">
        <f t="shared" si="205"/>
        <v>20452.030199999997</v>
      </c>
      <c r="L629" s="195">
        <f t="shared" si="205"/>
        <v>21065.591106</v>
      </c>
      <c r="M629" s="195">
        <f t="shared" si="205"/>
        <v>21697.558839179997</v>
      </c>
      <c r="N629" s="195">
        <f t="shared" si="205"/>
        <v>22348.485604355399</v>
      </c>
      <c r="O629" s="196"/>
    </row>
    <row r="630" spans="1:15" s="197" customFormat="1" hidden="1" outlineLevel="2" x14ac:dyDescent="0.2">
      <c r="A630" s="198" t="s">
        <v>49</v>
      </c>
      <c r="B630" s="190"/>
      <c r="C630" s="190"/>
      <c r="D630" s="191" t="str">
        <f>$D$161</f>
        <v>Grade Level Teacher</v>
      </c>
      <c r="E630" s="192"/>
      <c r="F630" s="193"/>
      <c r="G630" s="194"/>
      <c r="H630" s="195">
        <f t="shared" si="205"/>
        <v>0</v>
      </c>
      <c r="I630" s="195">
        <f t="shared" si="205"/>
        <v>16065</v>
      </c>
      <c r="J630" s="195">
        <f t="shared" si="205"/>
        <v>16546.95</v>
      </c>
      <c r="K630" s="195">
        <f t="shared" si="205"/>
        <v>17043.358499999998</v>
      </c>
      <c r="L630" s="195">
        <f t="shared" si="205"/>
        <v>17554.659255000002</v>
      </c>
      <c r="M630" s="195">
        <f t="shared" si="205"/>
        <v>18081.299032649997</v>
      </c>
      <c r="N630" s="195">
        <f t="shared" si="205"/>
        <v>18623.738003629496</v>
      </c>
      <c r="O630" s="196"/>
    </row>
    <row r="631" spans="1:15" s="197" customFormat="1" hidden="1" outlineLevel="2" x14ac:dyDescent="0.2">
      <c r="A631" s="198" t="s">
        <v>49</v>
      </c>
      <c r="B631" s="190"/>
      <c r="C631" s="190"/>
      <c r="D631" s="191" t="str">
        <f>$D$162</f>
        <v>Grade Level Teacher</v>
      </c>
      <c r="E631" s="192"/>
      <c r="F631" s="193"/>
      <c r="G631" s="194"/>
      <c r="H631" s="195">
        <f t="shared" si="205"/>
        <v>0</v>
      </c>
      <c r="I631" s="195">
        <f t="shared" si="205"/>
        <v>16065</v>
      </c>
      <c r="J631" s="195">
        <f t="shared" si="205"/>
        <v>16546.95</v>
      </c>
      <c r="K631" s="195">
        <f t="shared" si="205"/>
        <v>17043.358499999998</v>
      </c>
      <c r="L631" s="195">
        <f t="shared" si="205"/>
        <v>17554.659255000002</v>
      </c>
      <c r="M631" s="195">
        <f t="shared" si="205"/>
        <v>18081.299032649997</v>
      </c>
      <c r="N631" s="195">
        <f t="shared" si="205"/>
        <v>18623.738003629496</v>
      </c>
      <c r="O631" s="196"/>
    </row>
    <row r="632" spans="1:15" s="197" customFormat="1" hidden="1" outlineLevel="2" x14ac:dyDescent="0.2">
      <c r="A632" s="198" t="s">
        <v>49</v>
      </c>
      <c r="B632" s="190"/>
      <c r="C632" s="190"/>
      <c r="D632" s="191" t="str">
        <f>$D$163</f>
        <v>Grade Level Teacher</v>
      </c>
      <c r="E632" s="192"/>
      <c r="F632" s="193"/>
      <c r="G632" s="194"/>
      <c r="H632" s="195">
        <f t="shared" si="205"/>
        <v>0</v>
      </c>
      <c r="I632" s="195">
        <f t="shared" si="205"/>
        <v>0</v>
      </c>
      <c r="J632" s="195">
        <f t="shared" si="205"/>
        <v>0</v>
      </c>
      <c r="K632" s="195">
        <f t="shared" si="205"/>
        <v>0</v>
      </c>
      <c r="L632" s="195">
        <f t="shared" si="205"/>
        <v>0</v>
      </c>
      <c r="M632" s="195">
        <f t="shared" si="205"/>
        <v>0</v>
      </c>
      <c r="N632" s="195">
        <f t="shared" si="205"/>
        <v>0</v>
      </c>
      <c r="O632" s="196"/>
    </row>
    <row r="633" spans="1:15" s="197" customFormat="1" hidden="1" outlineLevel="2" x14ac:dyDescent="0.2">
      <c r="A633" s="198" t="s">
        <v>49</v>
      </c>
      <c r="B633" s="190"/>
      <c r="C633" s="190"/>
      <c r="D633" s="191" t="str">
        <f>$D$164</f>
        <v>Grade Level Teacher</v>
      </c>
      <c r="E633" s="192"/>
      <c r="F633" s="193"/>
      <c r="G633" s="194"/>
      <c r="H633" s="195">
        <f t="shared" si="205"/>
        <v>0</v>
      </c>
      <c r="I633" s="195">
        <f t="shared" si="205"/>
        <v>0</v>
      </c>
      <c r="J633" s="195">
        <f t="shared" si="205"/>
        <v>0</v>
      </c>
      <c r="K633" s="195">
        <f t="shared" si="205"/>
        <v>0</v>
      </c>
      <c r="L633" s="195">
        <f t="shared" si="205"/>
        <v>0</v>
      </c>
      <c r="M633" s="195">
        <f t="shared" si="205"/>
        <v>0</v>
      </c>
      <c r="N633" s="195">
        <f t="shared" si="205"/>
        <v>0</v>
      </c>
      <c r="O633" s="196"/>
    </row>
    <row r="634" spans="1:15" s="197" customFormat="1" hidden="1" outlineLevel="2" x14ac:dyDescent="0.2">
      <c r="A634" s="198" t="s">
        <v>49</v>
      </c>
      <c r="B634" s="190"/>
      <c r="C634" s="190"/>
      <c r="D634" s="191"/>
      <c r="E634" s="192"/>
      <c r="F634" s="193"/>
      <c r="G634" s="194"/>
      <c r="H634" s="195"/>
      <c r="I634" s="195"/>
      <c r="J634" s="195"/>
      <c r="K634" s="195"/>
      <c r="L634" s="195"/>
      <c r="M634" s="195"/>
      <c r="N634" s="195"/>
      <c r="O634" s="196"/>
    </row>
    <row r="635" spans="1:15" s="197" customFormat="1" hidden="1" outlineLevel="2" x14ac:dyDescent="0.2">
      <c r="A635" s="198" t="s">
        <v>49</v>
      </c>
      <c r="B635" s="190"/>
      <c r="C635" s="190"/>
      <c r="D635" s="191" t="str">
        <f>$D$166</f>
        <v>Grade Level Assistant</v>
      </c>
      <c r="E635" s="192"/>
      <c r="F635" s="193"/>
      <c r="G635" s="194"/>
      <c r="H635" s="195">
        <f t="shared" ref="H635:N639" si="206">H320*$F$67</f>
        <v>0</v>
      </c>
      <c r="I635" s="195">
        <f t="shared" si="206"/>
        <v>0</v>
      </c>
      <c r="J635" s="195">
        <f t="shared" si="206"/>
        <v>0</v>
      </c>
      <c r="K635" s="195">
        <f t="shared" si="206"/>
        <v>0</v>
      </c>
      <c r="L635" s="195">
        <f t="shared" si="206"/>
        <v>0</v>
      </c>
      <c r="M635" s="195">
        <f t="shared" si="206"/>
        <v>0</v>
      </c>
      <c r="N635" s="195">
        <f t="shared" si="206"/>
        <v>0</v>
      </c>
      <c r="O635" s="196"/>
    </row>
    <row r="636" spans="1:15" s="197" customFormat="1" hidden="1" outlineLevel="2" x14ac:dyDescent="0.2">
      <c r="A636" s="198" t="s">
        <v>49</v>
      </c>
      <c r="B636" s="190"/>
      <c r="C636" s="190"/>
      <c r="D636" s="191" t="str">
        <f>$D$167</f>
        <v>Grade Level Assistant</v>
      </c>
      <c r="E636" s="192"/>
      <c r="F636" s="193"/>
      <c r="G636" s="194"/>
      <c r="H636" s="195">
        <f t="shared" si="206"/>
        <v>0</v>
      </c>
      <c r="I636" s="195">
        <f t="shared" si="206"/>
        <v>0</v>
      </c>
      <c r="J636" s="195">
        <f t="shared" si="206"/>
        <v>0</v>
      </c>
      <c r="K636" s="195">
        <f t="shared" si="206"/>
        <v>0</v>
      </c>
      <c r="L636" s="195">
        <f t="shared" si="206"/>
        <v>0</v>
      </c>
      <c r="M636" s="195">
        <f t="shared" si="206"/>
        <v>0</v>
      </c>
      <c r="N636" s="195">
        <f t="shared" si="206"/>
        <v>0</v>
      </c>
      <c r="O636" s="196"/>
    </row>
    <row r="637" spans="1:15" s="197" customFormat="1" hidden="1" outlineLevel="2" x14ac:dyDescent="0.2">
      <c r="A637" s="198" t="s">
        <v>49</v>
      </c>
      <c r="B637" s="190"/>
      <c r="C637" s="190"/>
      <c r="D637" s="191" t="str">
        <f>$D$168</f>
        <v>Grade Level Assistant</v>
      </c>
      <c r="E637" s="192"/>
      <c r="F637" s="193"/>
      <c r="G637" s="194"/>
      <c r="H637" s="195">
        <f t="shared" si="206"/>
        <v>0</v>
      </c>
      <c r="I637" s="195">
        <f t="shared" si="206"/>
        <v>0</v>
      </c>
      <c r="J637" s="195">
        <f t="shared" si="206"/>
        <v>0</v>
      </c>
      <c r="K637" s="195">
        <f t="shared" si="206"/>
        <v>0</v>
      </c>
      <c r="L637" s="195">
        <f t="shared" si="206"/>
        <v>0</v>
      </c>
      <c r="M637" s="195">
        <f t="shared" si="206"/>
        <v>0</v>
      </c>
      <c r="N637" s="195">
        <f t="shared" si="206"/>
        <v>0</v>
      </c>
      <c r="O637" s="196"/>
    </row>
    <row r="638" spans="1:15" s="197" customFormat="1" hidden="1" outlineLevel="2" x14ac:dyDescent="0.2">
      <c r="A638" s="198" t="s">
        <v>49</v>
      </c>
      <c r="B638" s="190"/>
      <c r="C638" s="190"/>
      <c r="D638" s="191" t="str">
        <f>$D$169</f>
        <v>Grade Level Assistant</v>
      </c>
      <c r="E638" s="192"/>
      <c r="F638" s="193"/>
      <c r="G638" s="194"/>
      <c r="H638" s="195">
        <f t="shared" si="206"/>
        <v>0</v>
      </c>
      <c r="I638" s="195">
        <f t="shared" si="206"/>
        <v>0</v>
      </c>
      <c r="J638" s="195">
        <f t="shared" si="206"/>
        <v>0</v>
      </c>
      <c r="K638" s="195">
        <f t="shared" si="206"/>
        <v>0</v>
      </c>
      <c r="L638" s="195">
        <f t="shared" si="206"/>
        <v>0</v>
      </c>
      <c r="M638" s="195">
        <f t="shared" si="206"/>
        <v>0</v>
      </c>
      <c r="N638" s="195">
        <f t="shared" si="206"/>
        <v>0</v>
      </c>
      <c r="O638" s="196"/>
    </row>
    <row r="639" spans="1:15" s="198" customFormat="1" hidden="1" outlineLevel="2" x14ac:dyDescent="0.2">
      <c r="A639" s="198" t="s">
        <v>49</v>
      </c>
      <c r="B639" s="190"/>
      <c r="C639" s="190"/>
      <c r="D639" s="191" t="str">
        <f>$D$170</f>
        <v>Grade Level Assistant</v>
      </c>
      <c r="E639" s="192"/>
      <c r="F639" s="193"/>
      <c r="G639" s="194"/>
      <c r="H639" s="195">
        <f t="shared" si="206"/>
        <v>0</v>
      </c>
      <c r="I639" s="195">
        <f t="shared" si="206"/>
        <v>0</v>
      </c>
      <c r="J639" s="195">
        <f t="shared" si="206"/>
        <v>0</v>
      </c>
      <c r="K639" s="195">
        <f t="shared" si="206"/>
        <v>0</v>
      </c>
      <c r="L639" s="195">
        <f t="shared" si="206"/>
        <v>0</v>
      </c>
      <c r="M639" s="195">
        <f t="shared" si="206"/>
        <v>0</v>
      </c>
      <c r="N639" s="195">
        <f t="shared" si="206"/>
        <v>0</v>
      </c>
      <c r="O639" s="196"/>
    </row>
    <row r="640" spans="1:15" s="198" customFormat="1" hidden="1" outlineLevel="2" x14ac:dyDescent="0.2">
      <c r="A640" s="198" t="s">
        <v>49</v>
      </c>
      <c r="B640" s="190"/>
      <c r="C640" s="190"/>
      <c r="D640" s="191"/>
      <c r="E640" s="197"/>
      <c r="F640" s="193"/>
      <c r="G640" s="194"/>
      <c r="H640" s="195"/>
      <c r="I640" s="195"/>
      <c r="J640" s="195"/>
      <c r="K640" s="195"/>
      <c r="L640" s="195"/>
      <c r="M640" s="195"/>
      <c r="N640" s="195"/>
      <c r="O640" s="196"/>
    </row>
    <row r="641" spans="1:15" s="197" customFormat="1" hidden="1" outlineLevel="2" x14ac:dyDescent="0.2">
      <c r="A641" s="198" t="s">
        <v>49</v>
      </c>
      <c r="B641" s="190"/>
      <c r="C641" s="190"/>
      <c r="D641" s="191" t="str">
        <f>$D$172</f>
        <v>Grade Level Teacher</v>
      </c>
      <c r="E641" s="192"/>
      <c r="F641" s="193"/>
      <c r="G641" s="194"/>
      <c r="H641" s="195">
        <f t="shared" ref="H641:N645" si="207">H326*$F$67</f>
        <v>0</v>
      </c>
      <c r="I641" s="195">
        <f t="shared" si="207"/>
        <v>3213</v>
      </c>
      <c r="J641" s="195">
        <f t="shared" si="207"/>
        <v>3309.39</v>
      </c>
      <c r="K641" s="195">
        <f t="shared" si="207"/>
        <v>3408.6716999999994</v>
      </c>
      <c r="L641" s="195">
        <f t="shared" si="207"/>
        <v>3510.9318509999998</v>
      </c>
      <c r="M641" s="195">
        <f t="shared" si="207"/>
        <v>3616.2598065299994</v>
      </c>
      <c r="N641" s="195">
        <f t="shared" si="207"/>
        <v>3724.7476007258992</v>
      </c>
      <c r="O641" s="196"/>
    </row>
    <row r="642" spans="1:15" s="197" customFormat="1" hidden="1" outlineLevel="2" x14ac:dyDescent="0.2">
      <c r="A642" s="198" t="s">
        <v>49</v>
      </c>
      <c r="B642" s="190"/>
      <c r="C642" s="190"/>
      <c r="D642" s="191" t="str">
        <f>$D$173</f>
        <v>Grade Level Teacher</v>
      </c>
      <c r="E642" s="192"/>
      <c r="F642" s="193"/>
      <c r="G642" s="194"/>
      <c r="H642" s="195">
        <f t="shared" si="207"/>
        <v>0</v>
      </c>
      <c r="I642" s="195">
        <f t="shared" si="207"/>
        <v>3213</v>
      </c>
      <c r="J642" s="195">
        <f t="shared" si="207"/>
        <v>3309.39</v>
      </c>
      <c r="K642" s="195">
        <f t="shared" si="207"/>
        <v>3408.6716999999994</v>
      </c>
      <c r="L642" s="195">
        <f t="shared" si="207"/>
        <v>3510.9318509999998</v>
      </c>
      <c r="M642" s="195">
        <f t="shared" si="207"/>
        <v>3616.2598065299994</v>
      </c>
      <c r="N642" s="195">
        <f t="shared" si="207"/>
        <v>3724.7476007258992</v>
      </c>
      <c r="O642" s="196"/>
    </row>
    <row r="643" spans="1:15" s="197" customFormat="1" hidden="1" outlineLevel="2" x14ac:dyDescent="0.2">
      <c r="A643" s="198" t="s">
        <v>49</v>
      </c>
      <c r="B643" s="190"/>
      <c r="C643" s="190"/>
      <c r="D643" s="191" t="str">
        <f>$D$174</f>
        <v>Grade Level Teacher</v>
      </c>
      <c r="E643" s="192"/>
      <c r="F643" s="193"/>
      <c r="G643" s="194"/>
      <c r="H643" s="195">
        <f t="shared" si="207"/>
        <v>0</v>
      </c>
      <c r="I643" s="195">
        <f t="shared" si="207"/>
        <v>3213</v>
      </c>
      <c r="J643" s="195">
        <f t="shared" si="207"/>
        <v>3309.39</v>
      </c>
      <c r="K643" s="195">
        <f t="shared" si="207"/>
        <v>3408.6716999999994</v>
      </c>
      <c r="L643" s="195">
        <f t="shared" si="207"/>
        <v>3510.9318509999998</v>
      </c>
      <c r="M643" s="195">
        <f t="shared" si="207"/>
        <v>3616.2598065299994</v>
      </c>
      <c r="N643" s="195">
        <f t="shared" si="207"/>
        <v>3724.7476007258992</v>
      </c>
      <c r="O643" s="196"/>
    </row>
    <row r="644" spans="1:15" s="197" customFormat="1" hidden="1" outlineLevel="2" x14ac:dyDescent="0.2">
      <c r="A644" s="198" t="s">
        <v>49</v>
      </c>
      <c r="B644" s="190"/>
      <c r="C644" s="190"/>
      <c r="D644" s="191" t="str">
        <f>$D$175</f>
        <v>Grade Level Teacher</v>
      </c>
      <c r="E644" s="192"/>
      <c r="F644" s="193"/>
      <c r="G644" s="194"/>
      <c r="H644" s="195">
        <f t="shared" si="207"/>
        <v>0</v>
      </c>
      <c r="I644" s="195">
        <f t="shared" si="207"/>
        <v>3213</v>
      </c>
      <c r="J644" s="195">
        <f t="shared" si="207"/>
        <v>3309.39</v>
      </c>
      <c r="K644" s="195">
        <f t="shared" si="207"/>
        <v>3408.6716999999994</v>
      </c>
      <c r="L644" s="195">
        <f t="shared" si="207"/>
        <v>3510.9318509999998</v>
      </c>
      <c r="M644" s="195">
        <f t="shared" si="207"/>
        <v>3616.2598065299994</v>
      </c>
      <c r="N644" s="195">
        <f t="shared" si="207"/>
        <v>3724.7476007258992</v>
      </c>
      <c r="O644" s="196"/>
    </row>
    <row r="645" spans="1:15" s="197" customFormat="1" hidden="1" outlineLevel="2" x14ac:dyDescent="0.2">
      <c r="A645" s="198" t="s">
        <v>49</v>
      </c>
      <c r="B645" s="190"/>
      <c r="C645" s="190"/>
      <c r="D645" s="191" t="str">
        <f>$D$176</f>
        <v>Grade Level Teacher</v>
      </c>
      <c r="E645" s="192"/>
      <c r="F645" s="193"/>
      <c r="G645" s="194"/>
      <c r="H645" s="195">
        <f t="shared" si="207"/>
        <v>0</v>
      </c>
      <c r="I645" s="195">
        <f t="shared" si="207"/>
        <v>3213</v>
      </c>
      <c r="J645" s="195">
        <f t="shared" si="207"/>
        <v>3309.39</v>
      </c>
      <c r="K645" s="195">
        <f t="shared" si="207"/>
        <v>3408.6716999999994</v>
      </c>
      <c r="L645" s="195">
        <f t="shared" si="207"/>
        <v>3510.9318509999998</v>
      </c>
      <c r="M645" s="195">
        <f t="shared" si="207"/>
        <v>3616.2598065299994</v>
      </c>
      <c r="N645" s="195">
        <f t="shared" si="207"/>
        <v>3724.7476007258992</v>
      </c>
      <c r="O645" s="196"/>
    </row>
    <row r="646" spans="1:15" s="197" customFormat="1" hidden="1" outlineLevel="2" x14ac:dyDescent="0.2">
      <c r="A646" s="198" t="s">
        <v>49</v>
      </c>
      <c r="B646" s="190"/>
      <c r="C646" s="190"/>
      <c r="D646" s="191"/>
      <c r="E646" s="192"/>
      <c r="F646" s="193"/>
      <c r="G646" s="194"/>
      <c r="H646" s="195"/>
      <c r="I646" s="195"/>
      <c r="J646" s="195"/>
      <c r="K646" s="195"/>
      <c r="L646" s="195"/>
      <c r="M646" s="195"/>
      <c r="N646" s="195"/>
      <c r="O646" s="196"/>
    </row>
    <row r="647" spans="1:15" s="197" customFormat="1" hidden="1" outlineLevel="2" x14ac:dyDescent="0.2">
      <c r="A647" s="198" t="s">
        <v>49</v>
      </c>
      <c r="B647" s="190"/>
      <c r="C647" s="190"/>
      <c r="D647" s="191" t="str">
        <f>$D$178</f>
        <v>Grade Level Assistant</v>
      </c>
      <c r="E647" s="192"/>
      <c r="F647" s="193"/>
      <c r="G647" s="194"/>
      <c r="H647" s="195">
        <f t="shared" ref="H647:N651" si="208">H332*$F$67</f>
        <v>0</v>
      </c>
      <c r="I647" s="195">
        <f t="shared" si="208"/>
        <v>0</v>
      </c>
      <c r="J647" s="195">
        <f t="shared" si="208"/>
        <v>0</v>
      </c>
      <c r="K647" s="195">
        <f t="shared" si="208"/>
        <v>0</v>
      </c>
      <c r="L647" s="195">
        <f t="shared" si="208"/>
        <v>0</v>
      </c>
      <c r="M647" s="195">
        <f t="shared" si="208"/>
        <v>0</v>
      </c>
      <c r="N647" s="195">
        <f t="shared" si="208"/>
        <v>0</v>
      </c>
      <c r="O647" s="196"/>
    </row>
    <row r="648" spans="1:15" s="197" customFormat="1" hidden="1" outlineLevel="2" x14ac:dyDescent="0.2">
      <c r="A648" s="198" t="s">
        <v>49</v>
      </c>
      <c r="B648" s="190"/>
      <c r="C648" s="190"/>
      <c r="D648" s="191" t="str">
        <f>$D$179</f>
        <v>Grade Level Assistant</v>
      </c>
      <c r="E648" s="192"/>
      <c r="F648" s="193"/>
      <c r="G648" s="194"/>
      <c r="H648" s="195">
        <f t="shared" si="208"/>
        <v>0</v>
      </c>
      <c r="I648" s="195">
        <f t="shared" si="208"/>
        <v>0</v>
      </c>
      <c r="J648" s="195">
        <f t="shared" si="208"/>
        <v>0</v>
      </c>
      <c r="K648" s="195">
        <f t="shared" si="208"/>
        <v>0</v>
      </c>
      <c r="L648" s="195">
        <f t="shared" si="208"/>
        <v>0</v>
      </c>
      <c r="M648" s="195">
        <f t="shared" si="208"/>
        <v>0</v>
      </c>
      <c r="N648" s="195">
        <f t="shared" si="208"/>
        <v>0</v>
      </c>
      <c r="O648" s="196"/>
    </row>
    <row r="649" spans="1:15" s="197" customFormat="1" hidden="1" outlineLevel="2" x14ac:dyDescent="0.2">
      <c r="A649" s="198" t="s">
        <v>49</v>
      </c>
      <c r="B649" s="190"/>
      <c r="C649" s="190"/>
      <c r="D649" s="191" t="str">
        <f>$D$180</f>
        <v>Grade Level Assistant</v>
      </c>
      <c r="E649" s="192"/>
      <c r="F649" s="193"/>
      <c r="G649" s="194"/>
      <c r="H649" s="195">
        <f t="shared" si="208"/>
        <v>0</v>
      </c>
      <c r="I649" s="195">
        <f t="shared" si="208"/>
        <v>0</v>
      </c>
      <c r="J649" s="195">
        <f t="shared" si="208"/>
        <v>0</v>
      </c>
      <c r="K649" s="195">
        <f t="shared" si="208"/>
        <v>0</v>
      </c>
      <c r="L649" s="195">
        <f t="shared" si="208"/>
        <v>0</v>
      </c>
      <c r="M649" s="195">
        <f t="shared" si="208"/>
        <v>0</v>
      </c>
      <c r="N649" s="195">
        <f t="shared" si="208"/>
        <v>0</v>
      </c>
      <c r="O649" s="196"/>
    </row>
    <row r="650" spans="1:15" s="197" customFormat="1" hidden="1" outlineLevel="2" x14ac:dyDescent="0.2">
      <c r="A650" s="198" t="s">
        <v>49</v>
      </c>
      <c r="B650" s="190"/>
      <c r="C650" s="190"/>
      <c r="D650" s="191" t="str">
        <f>$D$181</f>
        <v>Grade Level Assistant</v>
      </c>
      <c r="E650" s="192"/>
      <c r="F650" s="193"/>
      <c r="G650" s="194"/>
      <c r="H650" s="195">
        <f t="shared" si="208"/>
        <v>0</v>
      </c>
      <c r="I650" s="195">
        <f t="shared" si="208"/>
        <v>0</v>
      </c>
      <c r="J650" s="195">
        <f t="shared" si="208"/>
        <v>0</v>
      </c>
      <c r="K650" s="195">
        <f t="shared" si="208"/>
        <v>0</v>
      </c>
      <c r="L650" s="195">
        <f t="shared" si="208"/>
        <v>0</v>
      </c>
      <c r="M650" s="195">
        <f t="shared" si="208"/>
        <v>0</v>
      </c>
      <c r="N650" s="195">
        <f t="shared" si="208"/>
        <v>0</v>
      </c>
      <c r="O650" s="196"/>
    </row>
    <row r="651" spans="1:15" s="198" customFormat="1" hidden="1" outlineLevel="2" x14ac:dyDescent="0.2">
      <c r="A651" s="198" t="s">
        <v>49</v>
      </c>
      <c r="B651" s="190"/>
      <c r="C651" s="190"/>
      <c r="D651" s="191" t="str">
        <f>$D$182</f>
        <v>Grade Level Assistant</v>
      </c>
      <c r="E651" s="192"/>
      <c r="F651" s="193"/>
      <c r="G651" s="194"/>
      <c r="H651" s="195">
        <f t="shared" si="208"/>
        <v>0</v>
      </c>
      <c r="I651" s="195">
        <f t="shared" si="208"/>
        <v>0</v>
      </c>
      <c r="J651" s="195">
        <f t="shared" si="208"/>
        <v>0</v>
      </c>
      <c r="K651" s="195">
        <f t="shared" si="208"/>
        <v>0</v>
      </c>
      <c r="L651" s="195">
        <f t="shared" si="208"/>
        <v>0</v>
      </c>
      <c r="M651" s="195">
        <f t="shared" si="208"/>
        <v>0</v>
      </c>
      <c r="N651" s="195">
        <f t="shared" si="208"/>
        <v>0</v>
      </c>
      <c r="O651" s="196"/>
    </row>
    <row r="652" spans="1:15" s="198" customFormat="1" hidden="1" outlineLevel="2" x14ac:dyDescent="0.2">
      <c r="A652" s="198" t="s">
        <v>49</v>
      </c>
      <c r="B652" s="190"/>
      <c r="C652" s="190"/>
      <c r="D652" s="191"/>
      <c r="E652" s="197"/>
      <c r="F652" s="193"/>
      <c r="G652" s="194"/>
      <c r="H652" s="195"/>
      <c r="I652" s="195"/>
      <c r="J652" s="195"/>
      <c r="K652" s="195"/>
      <c r="L652" s="195"/>
      <c r="M652" s="195"/>
      <c r="N652" s="195"/>
      <c r="O652" s="196"/>
    </row>
    <row r="653" spans="1:15" s="197" customFormat="1" hidden="1" outlineLevel="2" x14ac:dyDescent="0.2">
      <c r="A653" s="198" t="s">
        <v>49</v>
      </c>
      <c r="B653" s="190"/>
      <c r="C653" s="190"/>
      <c r="D653" s="191" t="str">
        <f>$D$184</f>
        <v>Grade Level Teacher</v>
      </c>
      <c r="E653" s="192"/>
      <c r="F653" s="193"/>
      <c r="G653" s="194"/>
      <c r="H653" s="195">
        <f t="shared" ref="H653:N657" si="209">H338*$F$67</f>
        <v>0</v>
      </c>
      <c r="I653" s="195">
        <f t="shared" si="209"/>
        <v>3213</v>
      </c>
      <c r="J653" s="195">
        <f t="shared" si="209"/>
        <v>3309.39</v>
      </c>
      <c r="K653" s="195">
        <f t="shared" si="209"/>
        <v>3408.6716999999994</v>
      </c>
      <c r="L653" s="195">
        <f t="shared" si="209"/>
        <v>3510.9318509999998</v>
      </c>
      <c r="M653" s="195">
        <f t="shared" si="209"/>
        <v>3616.2598065299994</v>
      </c>
      <c r="N653" s="195">
        <f t="shared" si="209"/>
        <v>3724.7476007258992</v>
      </c>
      <c r="O653" s="196"/>
    </row>
    <row r="654" spans="1:15" s="197" customFormat="1" hidden="1" outlineLevel="2" x14ac:dyDescent="0.2">
      <c r="A654" s="198" t="s">
        <v>49</v>
      </c>
      <c r="B654" s="190"/>
      <c r="C654" s="190"/>
      <c r="D654" s="191" t="str">
        <f>$D$185</f>
        <v>Grade Level Teacher</v>
      </c>
      <c r="E654" s="192"/>
      <c r="F654" s="193"/>
      <c r="G654" s="194"/>
      <c r="H654" s="195">
        <f t="shared" si="209"/>
        <v>0</v>
      </c>
      <c r="I654" s="195">
        <f t="shared" si="209"/>
        <v>3213</v>
      </c>
      <c r="J654" s="195">
        <f t="shared" si="209"/>
        <v>3309.39</v>
      </c>
      <c r="K654" s="195">
        <f t="shared" si="209"/>
        <v>3408.6716999999994</v>
      </c>
      <c r="L654" s="195">
        <f t="shared" si="209"/>
        <v>3510.9318509999998</v>
      </c>
      <c r="M654" s="195">
        <f t="shared" si="209"/>
        <v>3616.2598065299994</v>
      </c>
      <c r="N654" s="195">
        <f t="shared" si="209"/>
        <v>3724.7476007258992</v>
      </c>
      <c r="O654" s="196"/>
    </row>
    <row r="655" spans="1:15" s="197" customFormat="1" hidden="1" outlineLevel="2" x14ac:dyDescent="0.2">
      <c r="A655" s="198" t="s">
        <v>49</v>
      </c>
      <c r="B655" s="190"/>
      <c r="C655" s="190"/>
      <c r="D655" s="191" t="str">
        <f>$D$186</f>
        <v>Grade Level Teacher</v>
      </c>
      <c r="E655" s="192"/>
      <c r="F655" s="193"/>
      <c r="G655" s="194"/>
      <c r="H655" s="195">
        <f t="shared" si="209"/>
        <v>0</v>
      </c>
      <c r="I655" s="195">
        <f t="shared" si="209"/>
        <v>3213</v>
      </c>
      <c r="J655" s="195">
        <f t="shared" si="209"/>
        <v>3309.39</v>
      </c>
      <c r="K655" s="195">
        <f t="shared" si="209"/>
        <v>3408.6716999999994</v>
      </c>
      <c r="L655" s="195">
        <f t="shared" si="209"/>
        <v>3510.9318509999998</v>
      </c>
      <c r="M655" s="195">
        <f t="shared" si="209"/>
        <v>3616.2598065299994</v>
      </c>
      <c r="N655" s="195">
        <f t="shared" si="209"/>
        <v>3724.7476007258992</v>
      </c>
      <c r="O655" s="196"/>
    </row>
    <row r="656" spans="1:15" s="197" customFormat="1" hidden="1" outlineLevel="2" x14ac:dyDescent="0.2">
      <c r="A656" s="198" t="s">
        <v>49</v>
      </c>
      <c r="B656" s="190"/>
      <c r="C656" s="190"/>
      <c r="D656" s="191" t="str">
        <f>$D$187</f>
        <v>Grade Level Teacher</v>
      </c>
      <c r="E656" s="192"/>
      <c r="F656" s="193"/>
      <c r="G656" s="194"/>
      <c r="H656" s="195">
        <f t="shared" si="209"/>
        <v>0</v>
      </c>
      <c r="I656" s="195">
        <f t="shared" si="209"/>
        <v>3213</v>
      </c>
      <c r="J656" s="195">
        <f t="shared" si="209"/>
        <v>3309.39</v>
      </c>
      <c r="K656" s="195">
        <f t="shared" si="209"/>
        <v>3408.6716999999994</v>
      </c>
      <c r="L656" s="195">
        <f t="shared" si="209"/>
        <v>3510.9318509999998</v>
      </c>
      <c r="M656" s="195">
        <f t="shared" si="209"/>
        <v>3616.2598065299994</v>
      </c>
      <c r="N656" s="195">
        <f t="shared" si="209"/>
        <v>3724.7476007258992</v>
      </c>
      <c r="O656" s="196"/>
    </row>
    <row r="657" spans="1:15" s="197" customFormat="1" hidden="1" outlineLevel="2" x14ac:dyDescent="0.2">
      <c r="A657" s="198" t="s">
        <v>49</v>
      </c>
      <c r="B657" s="190"/>
      <c r="C657" s="190"/>
      <c r="D657" s="191" t="str">
        <f>$D$188</f>
        <v>Grade Level Teacher</v>
      </c>
      <c r="E657" s="192"/>
      <c r="F657" s="193"/>
      <c r="G657" s="194"/>
      <c r="H657" s="195">
        <f t="shared" si="209"/>
        <v>0</v>
      </c>
      <c r="I657" s="195">
        <f t="shared" si="209"/>
        <v>3213</v>
      </c>
      <c r="J657" s="195">
        <f t="shared" si="209"/>
        <v>3309.39</v>
      </c>
      <c r="K657" s="195">
        <f t="shared" si="209"/>
        <v>3408.6716999999994</v>
      </c>
      <c r="L657" s="195">
        <f t="shared" si="209"/>
        <v>3510.9318509999998</v>
      </c>
      <c r="M657" s="195">
        <f t="shared" si="209"/>
        <v>3616.2598065299994</v>
      </c>
      <c r="N657" s="195">
        <f t="shared" si="209"/>
        <v>3724.7476007258992</v>
      </c>
      <c r="O657" s="196"/>
    </row>
    <row r="658" spans="1:15" s="197" customFormat="1" hidden="1" outlineLevel="2" x14ac:dyDescent="0.2">
      <c r="A658" s="198" t="s">
        <v>49</v>
      </c>
      <c r="B658" s="190"/>
      <c r="C658" s="190"/>
      <c r="D658" s="191"/>
      <c r="E658" s="192"/>
      <c r="F658" s="193"/>
      <c r="G658" s="194"/>
      <c r="H658" s="195"/>
      <c r="I658" s="195"/>
      <c r="J658" s="195"/>
      <c r="K658" s="195"/>
      <c r="L658" s="195"/>
      <c r="M658" s="195"/>
      <c r="N658" s="195"/>
      <c r="O658" s="196"/>
    </row>
    <row r="659" spans="1:15" s="197" customFormat="1" hidden="1" outlineLevel="2" x14ac:dyDescent="0.2">
      <c r="A659" s="198" t="s">
        <v>49</v>
      </c>
      <c r="B659" s="190"/>
      <c r="C659" s="190"/>
      <c r="D659" s="191" t="str">
        <f>$D$190</f>
        <v>Grade Level Assistant</v>
      </c>
      <c r="E659" s="192"/>
      <c r="F659" s="193"/>
      <c r="G659" s="194"/>
      <c r="H659" s="195">
        <f t="shared" ref="H659:N663" si="210">H344*$F$67</f>
        <v>0</v>
      </c>
      <c r="I659" s="195">
        <f t="shared" si="210"/>
        <v>0</v>
      </c>
      <c r="J659" s="195">
        <f t="shared" si="210"/>
        <v>0</v>
      </c>
      <c r="K659" s="195">
        <f t="shared" si="210"/>
        <v>0</v>
      </c>
      <c r="L659" s="195">
        <f t="shared" si="210"/>
        <v>0</v>
      </c>
      <c r="M659" s="195">
        <f t="shared" si="210"/>
        <v>0</v>
      </c>
      <c r="N659" s="195">
        <f t="shared" si="210"/>
        <v>0</v>
      </c>
      <c r="O659" s="196"/>
    </row>
    <row r="660" spans="1:15" s="197" customFormat="1" hidden="1" outlineLevel="2" x14ac:dyDescent="0.2">
      <c r="A660" s="198" t="s">
        <v>49</v>
      </c>
      <c r="B660" s="190"/>
      <c r="C660" s="190"/>
      <c r="D660" s="191" t="str">
        <f>$D$191</f>
        <v>Grade Level Assistant</v>
      </c>
      <c r="E660" s="192"/>
      <c r="F660" s="193"/>
      <c r="G660" s="194"/>
      <c r="H660" s="195">
        <f t="shared" si="210"/>
        <v>0</v>
      </c>
      <c r="I660" s="195">
        <f t="shared" si="210"/>
        <v>0</v>
      </c>
      <c r="J660" s="195">
        <f t="shared" si="210"/>
        <v>0</v>
      </c>
      <c r="K660" s="195">
        <f t="shared" si="210"/>
        <v>0</v>
      </c>
      <c r="L660" s="195">
        <f t="shared" si="210"/>
        <v>0</v>
      </c>
      <c r="M660" s="195">
        <f t="shared" si="210"/>
        <v>0</v>
      </c>
      <c r="N660" s="195">
        <f t="shared" si="210"/>
        <v>0</v>
      </c>
      <c r="O660" s="196"/>
    </row>
    <row r="661" spans="1:15" s="197" customFormat="1" hidden="1" outlineLevel="2" x14ac:dyDescent="0.2">
      <c r="A661" s="198" t="s">
        <v>49</v>
      </c>
      <c r="B661" s="190"/>
      <c r="C661" s="190"/>
      <c r="D661" s="191" t="str">
        <f>$D$192</f>
        <v>Grade Level Assistant</v>
      </c>
      <c r="E661" s="192"/>
      <c r="F661" s="193"/>
      <c r="G661" s="194"/>
      <c r="H661" s="195">
        <f t="shared" si="210"/>
        <v>0</v>
      </c>
      <c r="I661" s="195">
        <f t="shared" si="210"/>
        <v>0</v>
      </c>
      <c r="J661" s="195">
        <f t="shared" si="210"/>
        <v>0</v>
      </c>
      <c r="K661" s="195">
        <f t="shared" si="210"/>
        <v>0</v>
      </c>
      <c r="L661" s="195">
        <f t="shared" si="210"/>
        <v>0</v>
      </c>
      <c r="M661" s="195">
        <f t="shared" si="210"/>
        <v>0</v>
      </c>
      <c r="N661" s="195">
        <f t="shared" si="210"/>
        <v>0</v>
      </c>
      <c r="O661" s="196"/>
    </row>
    <row r="662" spans="1:15" s="197" customFormat="1" hidden="1" outlineLevel="2" x14ac:dyDescent="0.2">
      <c r="A662" s="198" t="s">
        <v>49</v>
      </c>
      <c r="B662" s="190"/>
      <c r="C662" s="190"/>
      <c r="D662" s="191" t="str">
        <f>$D$193</f>
        <v>Grade Level Assistant</v>
      </c>
      <c r="E662" s="192"/>
      <c r="F662" s="193"/>
      <c r="G662" s="194"/>
      <c r="H662" s="195">
        <f t="shared" si="210"/>
        <v>0</v>
      </c>
      <c r="I662" s="195">
        <f t="shared" si="210"/>
        <v>0</v>
      </c>
      <c r="J662" s="195">
        <f t="shared" si="210"/>
        <v>0</v>
      </c>
      <c r="K662" s="195">
        <f t="shared" si="210"/>
        <v>0</v>
      </c>
      <c r="L662" s="195">
        <f t="shared" si="210"/>
        <v>0</v>
      </c>
      <c r="M662" s="195">
        <f t="shared" si="210"/>
        <v>0</v>
      </c>
      <c r="N662" s="195">
        <f t="shared" si="210"/>
        <v>0</v>
      </c>
      <c r="O662" s="196"/>
    </row>
    <row r="663" spans="1:15" s="198" customFormat="1" hidden="1" outlineLevel="2" x14ac:dyDescent="0.2">
      <c r="A663" s="198" t="s">
        <v>49</v>
      </c>
      <c r="B663" s="190"/>
      <c r="C663" s="190"/>
      <c r="D663" s="191" t="str">
        <f>$D$194</f>
        <v>Grade Level Assistant</v>
      </c>
      <c r="E663" s="192"/>
      <c r="F663" s="193"/>
      <c r="G663" s="194"/>
      <c r="H663" s="195">
        <f t="shared" si="210"/>
        <v>0</v>
      </c>
      <c r="I663" s="195">
        <f t="shared" si="210"/>
        <v>0</v>
      </c>
      <c r="J663" s="195">
        <f t="shared" si="210"/>
        <v>0</v>
      </c>
      <c r="K663" s="195">
        <f t="shared" si="210"/>
        <v>0</v>
      </c>
      <c r="L663" s="195">
        <f t="shared" si="210"/>
        <v>0</v>
      </c>
      <c r="M663" s="195">
        <f t="shared" si="210"/>
        <v>0</v>
      </c>
      <c r="N663" s="195">
        <f t="shared" si="210"/>
        <v>0</v>
      </c>
      <c r="O663" s="196"/>
    </row>
    <row r="664" spans="1:15" s="198" customFormat="1" hidden="1" outlineLevel="2" x14ac:dyDescent="0.2">
      <c r="A664" s="198" t="s">
        <v>49</v>
      </c>
      <c r="B664" s="190"/>
      <c r="C664" s="190"/>
      <c r="D664" s="191"/>
      <c r="E664" s="197"/>
      <c r="F664" s="193"/>
      <c r="G664" s="194"/>
      <c r="H664" s="195"/>
      <c r="I664" s="195"/>
      <c r="J664" s="195"/>
      <c r="K664" s="195"/>
      <c r="L664" s="195"/>
      <c r="M664" s="195"/>
      <c r="N664" s="195"/>
      <c r="O664" s="196"/>
    </row>
    <row r="665" spans="1:15" s="197" customFormat="1" hidden="1" outlineLevel="2" x14ac:dyDescent="0.2">
      <c r="A665" s="198" t="s">
        <v>49</v>
      </c>
      <c r="B665" s="190"/>
      <c r="C665" s="190"/>
      <c r="D665" s="191" t="str">
        <f>$D$196</f>
        <v>Grade Level Teacher</v>
      </c>
      <c r="E665" s="192"/>
      <c r="F665" s="193"/>
      <c r="G665" s="194"/>
      <c r="H665" s="195">
        <f t="shared" ref="H665:N670" si="211">H350*$F$67</f>
        <v>0</v>
      </c>
      <c r="I665" s="195">
        <f t="shared" si="211"/>
        <v>3213</v>
      </c>
      <c r="J665" s="195">
        <f t="shared" si="211"/>
        <v>3309.39</v>
      </c>
      <c r="K665" s="195">
        <f t="shared" si="211"/>
        <v>3408.6716999999994</v>
      </c>
      <c r="L665" s="195">
        <f t="shared" si="211"/>
        <v>3510.9318509999998</v>
      </c>
      <c r="M665" s="195">
        <f t="shared" si="211"/>
        <v>3616.2598065299994</v>
      </c>
      <c r="N665" s="195">
        <f t="shared" si="211"/>
        <v>3724.7476007258992</v>
      </c>
      <c r="O665" s="196"/>
    </row>
    <row r="666" spans="1:15" s="197" customFormat="1" hidden="1" outlineLevel="2" x14ac:dyDescent="0.2">
      <c r="A666" s="198" t="s">
        <v>49</v>
      </c>
      <c r="B666" s="190"/>
      <c r="C666" s="190"/>
      <c r="D666" s="191" t="str">
        <f>$D$197</f>
        <v>Grade Level Teacher</v>
      </c>
      <c r="E666" s="192"/>
      <c r="F666" s="193"/>
      <c r="G666" s="194"/>
      <c r="H666" s="195">
        <f t="shared" si="211"/>
        <v>0</v>
      </c>
      <c r="I666" s="195">
        <f t="shared" si="211"/>
        <v>3213</v>
      </c>
      <c r="J666" s="195">
        <f t="shared" si="211"/>
        <v>3309.39</v>
      </c>
      <c r="K666" s="195">
        <f t="shared" si="211"/>
        <v>3408.6716999999994</v>
      </c>
      <c r="L666" s="195">
        <f t="shared" si="211"/>
        <v>3510.9318509999998</v>
      </c>
      <c r="M666" s="195">
        <f t="shared" si="211"/>
        <v>3616.2598065299994</v>
      </c>
      <c r="N666" s="195">
        <f t="shared" si="211"/>
        <v>3724.7476007258992</v>
      </c>
      <c r="O666" s="196"/>
    </row>
    <row r="667" spans="1:15" s="197" customFormat="1" hidden="1" outlineLevel="2" x14ac:dyDescent="0.2">
      <c r="A667" s="198" t="s">
        <v>49</v>
      </c>
      <c r="B667" s="190"/>
      <c r="C667" s="190"/>
      <c r="D667" s="191" t="str">
        <f>$D$198</f>
        <v>Grade Level Teacher</v>
      </c>
      <c r="E667" s="192"/>
      <c r="F667" s="193"/>
      <c r="G667" s="194"/>
      <c r="H667" s="195">
        <f t="shared" si="211"/>
        <v>0</v>
      </c>
      <c r="I667" s="195">
        <f t="shared" si="211"/>
        <v>3213</v>
      </c>
      <c r="J667" s="195">
        <f t="shared" si="211"/>
        <v>3309.39</v>
      </c>
      <c r="K667" s="195">
        <f t="shared" si="211"/>
        <v>3408.6716999999994</v>
      </c>
      <c r="L667" s="195">
        <f t="shared" si="211"/>
        <v>3510.9318509999998</v>
      </c>
      <c r="M667" s="195">
        <f t="shared" si="211"/>
        <v>3616.2598065299994</v>
      </c>
      <c r="N667" s="195">
        <f t="shared" si="211"/>
        <v>3724.7476007258992</v>
      </c>
      <c r="O667" s="196"/>
    </row>
    <row r="668" spans="1:15" s="197" customFormat="1" hidden="1" outlineLevel="2" x14ac:dyDescent="0.2">
      <c r="A668" s="198" t="s">
        <v>49</v>
      </c>
      <c r="B668" s="190"/>
      <c r="C668" s="190"/>
      <c r="D668" s="191" t="str">
        <f>$D$199</f>
        <v>Grade Level Teacher</v>
      </c>
      <c r="E668" s="192"/>
      <c r="F668" s="193"/>
      <c r="G668" s="194"/>
      <c r="H668" s="195">
        <f t="shared" si="211"/>
        <v>0</v>
      </c>
      <c r="I668" s="195">
        <f t="shared" si="211"/>
        <v>3213</v>
      </c>
      <c r="J668" s="195">
        <f t="shared" si="211"/>
        <v>3309.39</v>
      </c>
      <c r="K668" s="195">
        <f t="shared" si="211"/>
        <v>3408.6716999999994</v>
      </c>
      <c r="L668" s="195">
        <f t="shared" si="211"/>
        <v>3510.9318509999998</v>
      </c>
      <c r="M668" s="195">
        <f t="shared" si="211"/>
        <v>3616.2598065299994</v>
      </c>
      <c r="N668" s="195">
        <f t="shared" si="211"/>
        <v>3724.7476007258992</v>
      </c>
      <c r="O668" s="196"/>
    </row>
    <row r="669" spans="1:15" s="197" customFormat="1" hidden="1" outlineLevel="2" x14ac:dyDescent="0.2">
      <c r="A669" s="198" t="s">
        <v>49</v>
      </c>
      <c r="B669" s="190"/>
      <c r="C669" s="190"/>
      <c r="D669" s="191" t="str">
        <f>$D$200</f>
        <v>Grade Level Teacher</v>
      </c>
      <c r="E669" s="192"/>
      <c r="F669" s="193"/>
      <c r="G669" s="194"/>
      <c r="H669" s="195">
        <f t="shared" si="211"/>
        <v>0</v>
      </c>
      <c r="I669" s="195">
        <f t="shared" si="211"/>
        <v>3213</v>
      </c>
      <c r="J669" s="195">
        <f t="shared" si="211"/>
        <v>3309.39</v>
      </c>
      <c r="K669" s="195">
        <f t="shared" si="211"/>
        <v>3408.6716999999994</v>
      </c>
      <c r="L669" s="195">
        <f t="shared" si="211"/>
        <v>3510.9318509999998</v>
      </c>
      <c r="M669" s="195">
        <f t="shared" si="211"/>
        <v>3616.2598065299994</v>
      </c>
      <c r="N669" s="195">
        <f t="shared" si="211"/>
        <v>3724.7476007258992</v>
      </c>
      <c r="O669" s="196"/>
    </row>
    <row r="670" spans="1:15" s="197" customFormat="1" hidden="1" outlineLevel="2" x14ac:dyDescent="0.2">
      <c r="A670" s="198" t="s">
        <v>49</v>
      </c>
      <c r="B670" s="190"/>
      <c r="C670" s="190"/>
      <c r="D670" s="191" t="str">
        <f>$D$201</f>
        <v>Grade Level Teacher</v>
      </c>
      <c r="E670" s="192"/>
      <c r="F670" s="193"/>
      <c r="G670" s="194"/>
      <c r="H670" s="195">
        <f t="shared" si="211"/>
        <v>0</v>
      </c>
      <c r="I670" s="195">
        <f t="shared" si="211"/>
        <v>0</v>
      </c>
      <c r="J670" s="195">
        <f t="shared" si="211"/>
        <v>0</v>
      </c>
      <c r="K670" s="195">
        <f t="shared" si="211"/>
        <v>0</v>
      </c>
      <c r="L670" s="195">
        <f t="shared" si="211"/>
        <v>0</v>
      </c>
      <c r="M670" s="195">
        <f t="shared" si="211"/>
        <v>3616.2598065299994</v>
      </c>
      <c r="N670" s="195">
        <f t="shared" si="211"/>
        <v>3724.7476007258992</v>
      </c>
      <c r="O670" s="196"/>
    </row>
    <row r="671" spans="1:15" s="198" customFormat="1" hidden="1" outlineLevel="2" x14ac:dyDescent="0.2">
      <c r="A671" s="198" t="s">
        <v>49</v>
      </c>
      <c r="B671" s="190"/>
      <c r="C671" s="190"/>
      <c r="D671" s="191"/>
      <c r="E671" s="197"/>
      <c r="F671" s="193"/>
      <c r="G671" s="194"/>
      <c r="H671" s="195"/>
      <c r="I671" s="195"/>
      <c r="J671" s="195"/>
      <c r="K671" s="195"/>
      <c r="L671" s="195"/>
      <c r="M671" s="195"/>
      <c r="N671" s="195"/>
      <c r="O671" s="196"/>
    </row>
    <row r="672" spans="1:15" s="197" customFormat="1" hidden="1" outlineLevel="2" x14ac:dyDescent="0.2">
      <c r="A672" s="198" t="s">
        <v>49</v>
      </c>
      <c r="B672" s="190"/>
      <c r="C672" s="190"/>
      <c r="D672" s="191" t="str">
        <f>$D$203</f>
        <v>Grade Level Teacher</v>
      </c>
      <c r="E672" s="192"/>
      <c r="F672" s="193"/>
      <c r="G672" s="194"/>
      <c r="H672" s="195">
        <f t="shared" ref="H672:N676" si="212">H357*$F$67</f>
        <v>0</v>
      </c>
      <c r="I672" s="195">
        <f t="shared" si="212"/>
        <v>12852</v>
      </c>
      <c r="J672" s="195">
        <f t="shared" si="212"/>
        <v>13237.56</v>
      </c>
      <c r="K672" s="195">
        <f t="shared" si="212"/>
        <v>13634.686799999998</v>
      </c>
      <c r="L672" s="195">
        <f t="shared" si="212"/>
        <v>14043.727403999999</v>
      </c>
      <c r="M672" s="195">
        <f t="shared" si="212"/>
        <v>14465.039226119998</v>
      </c>
      <c r="N672" s="195">
        <f t="shared" si="212"/>
        <v>14898.990402903597</v>
      </c>
      <c r="O672" s="196"/>
    </row>
    <row r="673" spans="1:15" s="197" customFormat="1" hidden="1" outlineLevel="2" x14ac:dyDescent="0.2">
      <c r="A673" s="198" t="s">
        <v>49</v>
      </c>
      <c r="B673" s="190"/>
      <c r="C673" s="190"/>
      <c r="D673" s="191" t="str">
        <f>$D$204</f>
        <v>Grade Level Teacher</v>
      </c>
      <c r="E673" s="192"/>
      <c r="F673" s="193"/>
      <c r="G673" s="194"/>
      <c r="H673" s="195">
        <f t="shared" si="212"/>
        <v>0</v>
      </c>
      <c r="I673" s="195">
        <f t="shared" si="212"/>
        <v>0</v>
      </c>
      <c r="J673" s="195">
        <f t="shared" si="212"/>
        <v>6618.78</v>
      </c>
      <c r="K673" s="195">
        <f t="shared" si="212"/>
        <v>6817.3433999999988</v>
      </c>
      <c r="L673" s="195">
        <f t="shared" si="212"/>
        <v>7021.8637019999996</v>
      </c>
      <c r="M673" s="195">
        <f t="shared" si="212"/>
        <v>7232.5196130599988</v>
      </c>
      <c r="N673" s="195">
        <f t="shared" si="212"/>
        <v>7449.4952014517985</v>
      </c>
      <c r="O673" s="196"/>
    </row>
    <row r="674" spans="1:15" s="197" customFormat="1" hidden="1" outlineLevel="2" x14ac:dyDescent="0.2">
      <c r="A674" s="198" t="s">
        <v>49</v>
      </c>
      <c r="B674" s="190"/>
      <c r="C674" s="190"/>
      <c r="D674" s="191" t="str">
        <f>$D$205</f>
        <v>Grade Level Teacher</v>
      </c>
      <c r="E674" s="192"/>
      <c r="F674" s="193"/>
      <c r="G674" s="194"/>
      <c r="H674" s="195">
        <f t="shared" si="212"/>
        <v>0</v>
      </c>
      <c r="I674" s="195">
        <f t="shared" si="212"/>
        <v>0</v>
      </c>
      <c r="J674" s="195">
        <f t="shared" si="212"/>
        <v>0</v>
      </c>
      <c r="K674" s="195">
        <f t="shared" si="212"/>
        <v>3408.6716999999994</v>
      </c>
      <c r="L674" s="195">
        <f t="shared" si="212"/>
        <v>3510.9318509999998</v>
      </c>
      <c r="M674" s="195">
        <f t="shared" si="212"/>
        <v>3616.2598065299994</v>
      </c>
      <c r="N674" s="195">
        <f t="shared" si="212"/>
        <v>3724.7476007258992</v>
      </c>
      <c r="O674" s="196"/>
    </row>
    <row r="675" spans="1:15" s="197" customFormat="1" hidden="1" outlineLevel="2" x14ac:dyDescent="0.2">
      <c r="A675" s="198" t="s">
        <v>49</v>
      </c>
      <c r="B675" s="190"/>
      <c r="C675" s="190"/>
      <c r="D675" s="191" t="str">
        <f>$D$206</f>
        <v>Grade Level Teacher</v>
      </c>
      <c r="E675" s="192"/>
      <c r="F675" s="193"/>
      <c r="G675" s="194"/>
      <c r="H675" s="195">
        <f t="shared" si="212"/>
        <v>0</v>
      </c>
      <c r="I675" s="195">
        <f t="shared" si="212"/>
        <v>2747.1149999999998</v>
      </c>
      <c r="J675" s="195">
        <f t="shared" si="212"/>
        <v>2829.5284500000002</v>
      </c>
      <c r="K675" s="195">
        <f t="shared" si="212"/>
        <v>2914.4143035000002</v>
      </c>
      <c r="L675" s="195">
        <f t="shared" si="212"/>
        <v>3001.8467326049999</v>
      </c>
      <c r="M675" s="195">
        <f t="shared" si="212"/>
        <v>3091.9021345831497</v>
      </c>
      <c r="N675" s="195">
        <f t="shared" si="212"/>
        <v>3184.6591986206445</v>
      </c>
      <c r="O675" s="196"/>
    </row>
    <row r="676" spans="1:15" s="197" customFormat="1" hidden="1" outlineLevel="2" x14ac:dyDescent="0.2">
      <c r="A676" s="198" t="s">
        <v>49</v>
      </c>
      <c r="B676" s="190"/>
      <c r="C676" s="190"/>
      <c r="D676" s="191" t="str">
        <f>$D$207</f>
        <v>Grade Level Teacher</v>
      </c>
      <c r="E676" s="192"/>
      <c r="F676" s="193"/>
      <c r="G676" s="194"/>
      <c r="H676" s="195">
        <f t="shared" si="212"/>
        <v>0</v>
      </c>
      <c r="I676" s="195">
        <f t="shared" si="212"/>
        <v>1530</v>
      </c>
      <c r="J676" s="195">
        <f t="shared" si="212"/>
        <v>1575.8999999999999</v>
      </c>
      <c r="K676" s="195">
        <f t="shared" si="212"/>
        <v>1623.1769999999999</v>
      </c>
      <c r="L676" s="195">
        <f t="shared" si="212"/>
        <v>1671.87231</v>
      </c>
      <c r="M676" s="195">
        <f t="shared" si="212"/>
        <v>1722.0284792999998</v>
      </c>
      <c r="N676" s="195">
        <f t="shared" si="212"/>
        <v>1773.6893336789997</v>
      </c>
      <c r="O676" s="196"/>
    </row>
    <row r="677" spans="1:15" s="197" customFormat="1" hidden="1" outlineLevel="2" x14ac:dyDescent="0.2">
      <c r="A677" s="198" t="s">
        <v>49</v>
      </c>
      <c r="B677" s="190"/>
      <c r="C677" s="190"/>
      <c r="D677" s="191"/>
      <c r="E677" s="192"/>
      <c r="F677" s="193"/>
      <c r="G677" s="194"/>
      <c r="H677" s="195"/>
      <c r="I677" s="195"/>
      <c r="J677" s="195"/>
      <c r="K677" s="195"/>
      <c r="L677" s="195"/>
      <c r="M677" s="195"/>
      <c r="N677" s="195"/>
      <c r="O677" s="196"/>
    </row>
    <row r="678" spans="1:15" s="197" customFormat="1" hidden="1" outlineLevel="2" x14ac:dyDescent="0.2">
      <c r="A678" s="198" t="s">
        <v>49</v>
      </c>
      <c r="B678" s="190"/>
      <c r="C678" s="190"/>
      <c r="D678" s="191" t="str">
        <f>$D$209</f>
        <v>Grade Level Teacher</v>
      </c>
      <c r="E678" s="192"/>
      <c r="F678" s="193"/>
      <c r="G678" s="194"/>
      <c r="H678" s="195">
        <f t="shared" ref="H678:N682" si="213">H363*$F$67</f>
        <v>0</v>
      </c>
      <c r="I678" s="195">
        <f t="shared" si="213"/>
        <v>0</v>
      </c>
      <c r="J678" s="195">
        <f t="shared" si="213"/>
        <v>0</v>
      </c>
      <c r="K678" s="195">
        <f t="shared" si="213"/>
        <v>0</v>
      </c>
      <c r="L678" s="195">
        <f t="shared" si="213"/>
        <v>0</v>
      </c>
      <c r="M678" s="195">
        <f t="shared" si="213"/>
        <v>0</v>
      </c>
      <c r="N678" s="195">
        <f t="shared" si="213"/>
        <v>0</v>
      </c>
      <c r="O678" s="196"/>
    </row>
    <row r="679" spans="1:15" s="197" customFormat="1" hidden="1" outlineLevel="2" x14ac:dyDescent="0.2">
      <c r="A679" s="198" t="s">
        <v>49</v>
      </c>
      <c r="B679" s="190"/>
      <c r="C679" s="190"/>
      <c r="D679" s="191" t="str">
        <f>$D$210</f>
        <v>Grade Level Teacher</v>
      </c>
      <c r="E679" s="192"/>
      <c r="F679" s="193"/>
      <c r="G679" s="194"/>
      <c r="H679" s="195">
        <f t="shared" si="213"/>
        <v>0</v>
      </c>
      <c r="I679" s="195">
        <f t="shared" si="213"/>
        <v>0</v>
      </c>
      <c r="J679" s="195">
        <f t="shared" si="213"/>
        <v>0</v>
      </c>
      <c r="K679" s="195">
        <f t="shared" si="213"/>
        <v>0</v>
      </c>
      <c r="L679" s="195">
        <f t="shared" si="213"/>
        <v>0</v>
      </c>
      <c r="M679" s="195">
        <f t="shared" si="213"/>
        <v>0</v>
      </c>
      <c r="N679" s="195">
        <f t="shared" si="213"/>
        <v>0</v>
      </c>
      <c r="O679" s="196"/>
    </row>
    <row r="680" spans="1:15" s="197" customFormat="1" hidden="1" outlineLevel="2" x14ac:dyDescent="0.2">
      <c r="A680" s="198" t="s">
        <v>49</v>
      </c>
      <c r="B680" s="190"/>
      <c r="C680" s="190"/>
      <c r="D680" s="191" t="str">
        <f>$D$211</f>
        <v>Grade Level Teacher</v>
      </c>
      <c r="E680" s="192"/>
      <c r="F680" s="193"/>
      <c r="G680" s="194"/>
      <c r="H680" s="195">
        <f t="shared" si="213"/>
        <v>0</v>
      </c>
      <c r="I680" s="195">
        <f t="shared" si="213"/>
        <v>0</v>
      </c>
      <c r="J680" s="195">
        <f t="shared" si="213"/>
        <v>0</v>
      </c>
      <c r="K680" s="195">
        <f t="shared" si="213"/>
        <v>0</v>
      </c>
      <c r="L680" s="195">
        <f t="shared" si="213"/>
        <v>0</v>
      </c>
      <c r="M680" s="195">
        <f t="shared" si="213"/>
        <v>0</v>
      </c>
      <c r="N680" s="195">
        <f t="shared" si="213"/>
        <v>0</v>
      </c>
      <c r="O680" s="196"/>
    </row>
    <row r="681" spans="1:15" s="197" customFormat="1" hidden="1" outlineLevel="2" x14ac:dyDescent="0.2">
      <c r="A681" s="198" t="s">
        <v>49</v>
      </c>
      <c r="B681" s="190"/>
      <c r="C681" s="190"/>
      <c r="D681" s="191" t="str">
        <f>$D$212</f>
        <v>Grade Level Teacher</v>
      </c>
      <c r="E681" s="192"/>
      <c r="F681" s="193"/>
      <c r="G681" s="194"/>
      <c r="H681" s="195">
        <f t="shared" si="213"/>
        <v>0</v>
      </c>
      <c r="I681" s="195">
        <f t="shared" si="213"/>
        <v>0</v>
      </c>
      <c r="J681" s="195">
        <f t="shared" si="213"/>
        <v>0</v>
      </c>
      <c r="K681" s="195">
        <f t="shared" si="213"/>
        <v>0</v>
      </c>
      <c r="L681" s="195">
        <f t="shared" si="213"/>
        <v>0</v>
      </c>
      <c r="M681" s="195">
        <f t="shared" si="213"/>
        <v>0</v>
      </c>
      <c r="N681" s="195">
        <f t="shared" si="213"/>
        <v>0</v>
      </c>
      <c r="O681" s="196"/>
    </row>
    <row r="682" spans="1:15" s="197" customFormat="1" hidden="1" outlineLevel="2" x14ac:dyDescent="0.2">
      <c r="A682" s="198" t="s">
        <v>49</v>
      </c>
      <c r="B682" s="190"/>
      <c r="C682" s="190"/>
      <c r="D682" s="191" t="str">
        <f>$D$213</f>
        <v>`</v>
      </c>
      <c r="E682" s="192"/>
      <c r="F682" s="193"/>
      <c r="G682" s="194"/>
      <c r="H682" s="195">
        <f t="shared" si="213"/>
        <v>0</v>
      </c>
      <c r="I682" s="195">
        <f t="shared" si="213"/>
        <v>0</v>
      </c>
      <c r="J682" s="195">
        <f t="shared" si="213"/>
        <v>0</v>
      </c>
      <c r="K682" s="195">
        <f t="shared" si="213"/>
        <v>0</v>
      </c>
      <c r="L682" s="195">
        <f t="shared" si="213"/>
        <v>0</v>
      </c>
      <c r="M682" s="195">
        <f t="shared" si="213"/>
        <v>0</v>
      </c>
      <c r="N682" s="195">
        <f t="shared" si="213"/>
        <v>0</v>
      </c>
      <c r="O682" s="196"/>
    </row>
    <row r="683" spans="1:15" s="197" customFormat="1" hidden="1" outlineLevel="2" x14ac:dyDescent="0.2">
      <c r="A683" s="198" t="s">
        <v>49</v>
      </c>
      <c r="B683" s="190"/>
      <c r="C683" s="190"/>
      <c r="D683" s="191"/>
      <c r="E683" s="192"/>
      <c r="F683" s="193"/>
      <c r="G683" s="194"/>
      <c r="H683" s="195"/>
      <c r="I683" s="195"/>
      <c r="J683" s="195"/>
      <c r="K683" s="195"/>
      <c r="L683" s="195"/>
      <c r="M683" s="195"/>
      <c r="N683" s="195"/>
      <c r="O683" s="196"/>
    </row>
    <row r="684" spans="1:15" s="197" customFormat="1" hidden="1" outlineLevel="2" x14ac:dyDescent="0.2">
      <c r="A684" s="198" t="s">
        <v>49</v>
      </c>
      <c r="B684" s="190"/>
      <c r="C684" s="190"/>
      <c r="D684" s="191" t="str">
        <f>$D$215</f>
        <v>Grade Level Teacher</v>
      </c>
      <c r="E684" s="192"/>
      <c r="F684" s="193"/>
      <c r="G684" s="194"/>
      <c r="H684" s="195">
        <f t="shared" ref="H684:N688" si="214">H369*$F$67</f>
        <v>0</v>
      </c>
      <c r="I684" s="195">
        <f t="shared" si="214"/>
        <v>0</v>
      </c>
      <c r="J684" s="195">
        <f t="shared" si="214"/>
        <v>0</v>
      </c>
      <c r="K684" s="195">
        <f t="shared" si="214"/>
        <v>0</v>
      </c>
      <c r="L684" s="195">
        <f t="shared" si="214"/>
        <v>0</v>
      </c>
      <c r="M684" s="195">
        <f t="shared" si="214"/>
        <v>0</v>
      </c>
      <c r="N684" s="195">
        <f t="shared" si="214"/>
        <v>0</v>
      </c>
      <c r="O684" s="196"/>
    </row>
    <row r="685" spans="1:15" s="197" customFormat="1" hidden="1" outlineLevel="2" x14ac:dyDescent="0.2">
      <c r="A685" s="198" t="s">
        <v>49</v>
      </c>
      <c r="B685" s="190"/>
      <c r="C685" s="190"/>
      <c r="D685" s="191" t="str">
        <f>$D$216</f>
        <v>Grade Level Teacher</v>
      </c>
      <c r="E685" s="192"/>
      <c r="F685" s="193"/>
      <c r="G685" s="194"/>
      <c r="H685" s="195">
        <f t="shared" si="214"/>
        <v>0</v>
      </c>
      <c r="I685" s="195">
        <f t="shared" si="214"/>
        <v>0</v>
      </c>
      <c r="J685" s="195">
        <f t="shared" si="214"/>
        <v>0</v>
      </c>
      <c r="K685" s="195">
        <f t="shared" si="214"/>
        <v>0</v>
      </c>
      <c r="L685" s="195">
        <f t="shared" si="214"/>
        <v>0</v>
      </c>
      <c r="M685" s="195">
        <f t="shared" si="214"/>
        <v>0</v>
      </c>
      <c r="N685" s="195">
        <f t="shared" si="214"/>
        <v>0</v>
      </c>
      <c r="O685" s="196"/>
    </row>
    <row r="686" spans="1:15" s="197" customFormat="1" hidden="1" outlineLevel="2" x14ac:dyDescent="0.2">
      <c r="A686" s="198" t="s">
        <v>49</v>
      </c>
      <c r="B686" s="190"/>
      <c r="C686" s="190"/>
      <c r="D686" s="191" t="str">
        <f>$D$217</f>
        <v>Grade Level Teacher</v>
      </c>
      <c r="E686" s="192"/>
      <c r="F686" s="193"/>
      <c r="G686" s="194"/>
      <c r="H686" s="195">
        <f t="shared" si="214"/>
        <v>0</v>
      </c>
      <c r="I686" s="195">
        <f t="shared" si="214"/>
        <v>0</v>
      </c>
      <c r="J686" s="195">
        <f t="shared" si="214"/>
        <v>0</v>
      </c>
      <c r="K686" s="195">
        <f t="shared" si="214"/>
        <v>0</v>
      </c>
      <c r="L686" s="195">
        <f t="shared" si="214"/>
        <v>0</v>
      </c>
      <c r="M686" s="195">
        <f t="shared" si="214"/>
        <v>0</v>
      </c>
      <c r="N686" s="195">
        <f t="shared" si="214"/>
        <v>0</v>
      </c>
      <c r="O686" s="196"/>
    </row>
    <row r="687" spans="1:15" s="197" customFormat="1" hidden="1" outlineLevel="2" x14ac:dyDescent="0.2">
      <c r="A687" s="198" t="s">
        <v>49</v>
      </c>
      <c r="B687" s="190"/>
      <c r="C687" s="190"/>
      <c r="D687" s="191" t="str">
        <f>$D$218</f>
        <v>Grade Level Teacher</v>
      </c>
      <c r="E687" s="192"/>
      <c r="F687" s="193"/>
      <c r="G687" s="194"/>
      <c r="H687" s="195">
        <f t="shared" si="214"/>
        <v>0</v>
      </c>
      <c r="I687" s="195">
        <f t="shared" si="214"/>
        <v>0</v>
      </c>
      <c r="J687" s="195">
        <f t="shared" si="214"/>
        <v>0</v>
      </c>
      <c r="K687" s="195">
        <f t="shared" si="214"/>
        <v>0</v>
      </c>
      <c r="L687" s="195">
        <f t="shared" si="214"/>
        <v>0</v>
      </c>
      <c r="M687" s="195">
        <f t="shared" si="214"/>
        <v>0</v>
      </c>
      <c r="N687" s="195">
        <f t="shared" si="214"/>
        <v>0</v>
      </c>
      <c r="O687" s="196"/>
    </row>
    <row r="688" spans="1:15" s="197" customFormat="1" hidden="1" outlineLevel="2" x14ac:dyDescent="0.2">
      <c r="A688" s="198" t="s">
        <v>49</v>
      </c>
      <c r="B688" s="190"/>
      <c r="C688" s="190"/>
      <c r="D688" s="191" t="str">
        <f>$D$219</f>
        <v>Grade Level Teacher</v>
      </c>
      <c r="E688" s="192"/>
      <c r="F688" s="193"/>
      <c r="G688" s="194"/>
      <c r="H688" s="195">
        <f t="shared" si="214"/>
        <v>0</v>
      </c>
      <c r="I688" s="195">
        <f t="shared" si="214"/>
        <v>0</v>
      </c>
      <c r="J688" s="195">
        <f t="shared" si="214"/>
        <v>0</v>
      </c>
      <c r="K688" s="195">
        <f t="shared" si="214"/>
        <v>0</v>
      </c>
      <c r="L688" s="195">
        <f t="shared" si="214"/>
        <v>0</v>
      </c>
      <c r="M688" s="195">
        <f t="shared" si="214"/>
        <v>0</v>
      </c>
      <c r="N688" s="195">
        <f t="shared" si="214"/>
        <v>0</v>
      </c>
      <c r="O688" s="196"/>
    </row>
    <row r="689" spans="1:15" s="198" customFormat="1" hidden="1" outlineLevel="2" x14ac:dyDescent="0.2">
      <c r="A689" s="198" t="s">
        <v>49</v>
      </c>
      <c r="B689" s="190"/>
      <c r="C689" s="190"/>
      <c r="D689" s="191"/>
      <c r="E689" s="197"/>
      <c r="F689" s="197"/>
      <c r="G689" s="194"/>
      <c r="H689" s="195"/>
      <c r="I689" s="195"/>
      <c r="J689" s="195"/>
      <c r="K689" s="195"/>
      <c r="L689" s="195"/>
      <c r="M689" s="195"/>
      <c r="N689" s="195"/>
      <c r="O689" s="196"/>
    </row>
    <row r="690" spans="1:15" s="197" customFormat="1" hidden="1" outlineLevel="2" x14ac:dyDescent="0.2">
      <c r="A690" s="198" t="s">
        <v>49</v>
      </c>
      <c r="B690" s="190"/>
      <c r="C690" s="190"/>
      <c r="D690" s="191" t="str">
        <f>$D$221</f>
        <v>Grade Level Teacher</v>
      </c>
      <c r="E690" s="192"/>
      <c r="F690" s="193"/>
      <c r="G690" s="194"/>
      <c r="H690" s="195">
        <f t="shared" ref="H690:N694" si="215">H375*$F$67</f>
        <v>0</v>
      </c>
      <c r="I690" s="195">
        <f t="shared" si="215"/>
        <v>0</v>
      </c>
      <c r="J690" s="195">
        <f t="shared" si="215"/>
        <v>0</v>
      </c>
      <c r="K690" s="195">
        <f t="shared" si="215"/>
        <v>0</v>
      </c>
      <c r="L690" s="195">
        <f t="shared" si="215"/>
        <v>0</v>
      </c>
      <c r="M690" s="195">
        <f t="shared" si="215"/>
        <v>0</v>
      </c>
      <c r="N690" s="195">
        <f t="shared" si="215"/>
        <v>0</v>
      </c>
      <c r="O690" s="196"/>
    </row>
    <row r="691" spans="1:15" s="197" customFormat="1" hidden="1" outlineLevel="2" x14ac:dyDescent="0.2">
      <c r="A691" s="198" t="s">
        <v>49</v>
      </c>
      <c r="B691" s="190"/>
      <c r="C691" s="190"/>
      <c r="D691" s="191" t="str">
        <f>$D$222</f>
        <v>Grade Level Teacher</v>
      </c>
      <c r="E691" s="192"/>
      <c r="F691" s="193"/>
      <c r="G691" s="194"/>
      <c r="H691" s="195">
        <f t="shared" si="215"/>
        <v>0</v>
      </c>
      <c r="I691" s="195">
        <f t="shared" si="215"/>
        <v>0</v>
      </c>
      <c r="J691" s="195">
        <f t="shared" si="215"/>
        <v>0</v>
      </c>
      <c r="K691" s="195">
        <f t="shared" si="215"/>
        <v>0</v>
      </c>
      <c r="L691" s="195">
        <f t="shared" si="215"/>
        <v>0</v>
      </c>
      <c r="M691" s="195">
        <f t="shared" si="215"/>
        <v>0</v>
      </c>
      <c r="N691" s="195">
        <f t="shared" si="215"/>
        <v>0</v>
      </c>
      <c r="O691" s="196"/>
    </row>
    <row r="692" spans="1:15" s="197" customFormat="1" hidden="1" outlineLevel="2" x14ac:dyDescent="0.2">
      <c r="A692" s="198" t="s">
        <v>49</v>
      </c>
      <c r="B692" s="190"/>
      <c r="C692" s="190"/>
      <c r="D692" s="191" t="str">
        <f>$D$223</f>
        <v>Grade Level Teacher</v>
      </c>
      <c r="E692" s="192"/>
      <c r="F692" s="193"/>
      <c r="G692" s="194"/>
      <c r="H692" s="195">
        <f t="shared" si="215"/>
        <v>0</v>
      </c>
      <c r="I692" s="195">
        <f t="shared" si="215"/>
        <v>0</v>
      </c>
      <c r="J692" s="195">
        <f t="shared" si="215"/>
        <v>0</v>
      </c>
      <c r="K692" s="195">
        <f t="shared" si="215"/>
        <v>0</v>
      </c>
      <c r="L692" s="195">
        <f t="shared" si="215"/>
        <v>0</v>
      </c>
      <c r="M692" s="195">
        <f t="shared" si="215"/>
        <v>0</v>
      </c>
      <c r="N692" s="195">
        <f t="shared" si="215"/>
        <v>0</v>
      </c>
      <c r="O692" s="196"/>
    </row>
    <row r="693" spans="1:15" s="197" customFormat="1" hidden="1" outlineLevel="2" x14ac:dyDescent="0.2">
      <c r="A693" s="198" t="s">
        <v>49</v>
      </c>
      <c r="B693" s="190"/>
      <c r="C693" s="190"/>
      <c r="D693" s="191" t="str">
        <f>$D$224</f>
        <v>Grade Level Teacher</v>
      </c>
      <c r="E693" s="192"/>
      <c r="F693" s="193"/>
      <c r="G693" s="194"/>
      <c r="H693" s="195">
        <f t="shared" si="215"/>
        <v>0</v>
      </c>
      <c r="I693" s="195">
        <f t="shared" si="215"/>
        <v>0</v>
      </c>
      <c r="J693" s="195">
        <f t="shared" si="215"/>
        <v>0</v>
      </c>
      <c r="K693" s="195">
        <f t="shared" si="215"/>
        <v>0</v>
      </c>
      <c r="L693" s="195">
        <f t="shared" si="215"/>
        <v>0</v>
      </c>
      <c r="M693" s="195">
        <f t="shared" si="215"/>
        <v>0</v>
      </c>
      <c r="N693" s="195">
        <f t="shared" si="215"/>
        <v>0</v>
      </c>
      <c r="O693" s="196"/>
    </row>
    <row r="694" spans="1:15" s="197" customFormat="1" hidden="1" outlineLevel="2" x14ac:dyDescent="0.2">
      <c r="A694" s="198" t="s">
        <v>49</v>
      </c>
      <c r="B694" s="190"/>
      <c r="C694" s="190"/>
      <c r="D694" s="191" t="str">
        <f>$D$225</f>
        <v>Grade Level Teacher</v>
      </c>
      <c r="E694" s="192"/>
      <c r="F694" s="193"/>
      <c r="G694" s="194"/>
      <c r="H694" s="195">
        <f t="shared" si="215"/>
        <v>0</v>
      </c>
      <c r="I694" s="195">
        <f t="shared" si="215"/>
        <v>0</v>
      </c>
      <c r="J694" s="195">
        <f t="shared" si="215"/>
        <v>0</v>
      </c>
      <c r="K694" s="195">
        <f t="shared" si="215"/>
        <v>0</v>
      </c>
      <c r="L694" s="195">
        <f t="shared" si="215"/>
        <v>0</v>
      </c>
      <c r="M694" s="195">
        <f t="shared" si="215"/>
        <v>0</v>
      </c>
      <c r="N694" s="195">
        <f t="shared" si="215"/>
        <v>0</v>
      </c>
      <c r="O694" s="196"/>
    </row>
    <row r="695" spans="1:15" s="198" customFormat="1" hidden="1" outlineLevel="2" x14ac:dyDescent="0.2">
      <c r="A695" s="198" t="s">
        <v>49</v>
      </c>
      <c r="B695" s="190"/>
      <c r="C695" s="190"/>
      <c r="D695" s="191"/>
      <c r="E695" s="197"/>
      <c r="F695" s="193"/>
      <c r="G695" s="194"/>
      <c r="H695" s="195"/>
      <c r="I695" s="195"/>
      <c r="J695" s="195"/>
      <c r="K695" s="195"/>
      <c r="L695" s="195"/>
      <c r="M695" s="195"/>
      <c r="N695" s="195"/>
      <c r="O695" s="196"/>
    </row>
    <row r="696" spans="1:15" s="197" customFormat="1" hidden="1" outlineLevel="2" x14ac:dyDescent="0.2">
      <c r="A696" s="198" t="s">
        <v>49</v>
      </c>
      <c r="B696" s="190"/>
      <c r="C696" s="190"/>
      <c r="D696" s="191" t="str">
        <f>$D$227</f>
        <v>Grade Level Teacher</v>
      </c>
      <c r="E696" s="192"/>
      <c r="F696" s="193"/>
      <c r="G696" s="194"/>
      <c r="H696" s="195">
        <f t="shared" ref="H696:N700" si="216">H381*$F$67</f>
        <v>0</v>
      </c>
      <c r="I696" s="195">
        <f t="shared" si="216"/>
        <v>0</v>
      </c>
      <c r="J696" s="195">
        <f t="shared" si="216"/>
        <v>0</v>
      </c>
      <c r="K696" s="195">
        <f t="shared" si="216"/>
        <v>0</v>
      </c>
      <c r="L696" s="195">
        <f t="shared" si="216"/>
        <v>0</v>
      </c>
      <c r="M696" s="195">
        <f t="shared" si="216"/>
        <v>0</v>
      </c>
      <c r="N696" s="195">
        <f t="shared" si="216"/>
        <v>0</v>
      </c>
      <c r="O696" s="196"/>
    </row>
    <row r="697" spans="1:15" s="197" customFormat="1" hidden="1" outlineLevel="2" x14ac:dyDescent="0.2">
      <c r="A697" s="198" t="s">
        <v>49</v>
      </c>
      <c r="B697" s="190"/>
      <c r="C697" s="190"/>
      <c r="D697" s="191" t="str">
        <f>$D$228</f>
        <v>Grade Level Teacher</v>
      </c>
      <c r="E697" s="192"/>
      <c r="F697" s="193"/>
      <c r="G697" s="194"/>
      <c r="H697" s="195">
        <f t="shared" si="216"/>
        <v>0</v>
      </c>
      <c r="I697" s="195">
        <f t="shared" si="216"/>
        <v>0</v>
      </c>
      <c r="J697" s="195">
        <f t="shared" si="216"/>
        <v>0</v>
      </c>
      <c r="K697" s="195">
        <f t="shared" si="216"/>
        <v>0</v>
      </c>
      <c r="L697" s="195">
        <f t="shared" si="216"/>
        <v>0</v>
      </c>
      <c r="M697" s="195">
        <f t="shared" si="216"/>
        <v>0</v>
      </c>
      <c r="N697" s="195">
        <f t="shared" si="216"/>
        <v>0</v>
      </c>
      <c r="O697" s="196"/>
    </row>
    <row r="698" spans="1:15" s="197" customFormat="1" hidden="1" outlineLevel="2" x14ac:dyDescent="0.2">
      <c r="A698" s="198" t="s">
        <v>49</v>
      </c>
      <c r="B698" s="190"/>
      <c r="C698" s="190"/>
      <c r="D698" s="191" t="str">
        <f>$D$229</f>
        <v>Grade Level Teacher</v>
      </c>
      <c r="E698" s="192"/>
      <c r="F698" s="193"/>
      <c r="G698" s="194"/>
      <c r="H698" s="195">
        <f t="shared" si="216"/>
        <v>0</v>
      </c>
      <c r="I698" s="195">
        <f t="shared" si="216"/>
        <v>0</v>
      </c>
      <c r="J698" s="195">
        <f t="shared" si="216"/>
        <v>0</v>
      </c>
      <c r="K698" s="195">
        <f t="shared" si="216"/>
        <v>0</v>
      </c>
      <c r="L698" s="195">
        <f t="shared" si="216"/>
        <v>0</v>
      </c>
      <c r="M698" s="195">
        <f t="shared" si="216"/>
        <v>0</v>
      </c>
      <c r="N698" s="195">
        <f t="shared" si="216"/>
        <v>0</v>
      </c>
      <c r="O698" s="196"/>
    </row>
    <row r="699" spans="1:15" s="197" customFormat="1" hidden="1" outlineLevel="2" x14ac:dyDescent="0.2">
      <c r="A699" s="198" t="s">
        <v>49</v>
      </c>
      <c r="B699" s="190"/>
      <c r="C699" s="190"/>
      <c r="D699" s="191" t="str">
        <f>$D$230</f>
        <v>Grade Level Teacher</v>
      </c>
      <c r="E699" s="192"/>
      <c r="F699" s="193"/>
      <c r="G699" s="194"/>
      <c r="H699" s="195">
        <f t="shared" si="216"/>
        <v>0</v>
      </c>
      <c r="I699" s="195">
        <f t="shared" si="216"/>
        <v>0</v>
      </c>
      <c r="J699" s="195">
        <f t="shared" si="216"/>
        <v>0</v>
      </c>
      <c r="K699" s="195">
        <f t="shared" si="216"/>
        <v>0</v>
      </c>
      <c r="L699" s="195">
        <f t="shared" si="216"/>
        <v>0</v>
      </c>
      <c r="M699" s="195">
        <f t="shared" si="216"/>
        <v>0</v>
      </c>
      <c r="N699" s="195">
        <f t="shared" si="216"/>
        <v>0</v>
      </c>
      <c r="O699" s="196"/>
    </row>
    <row r="700" spans="1:15" s="197" customFormat="1" hidden="1" outlineLevel="2" x14ac:dyDescent="0.2">
      <c r="A700" s="198" t="s">
        <v>49</v>
      </c>
      <c r="B700" s="190"/>
      <c r="C700" s="190"/>
      <c r="D700" s="191" t="str">
        <f>$D$231</f>
        <v>Grade Level Teacher</v>
      </c>
      <c r="E700" s="192"/>
      <c r="F700" s="193"/>
      <c r="G700" s="194"/>
      <c r="H700" s="195">
        <f t="shared" si="216"/>
        <v>0</v>
      </c>
      <c r="I700" s="195">
        <f t="shared" si="216"/>
        <v>0</v>
      </c>
      <c r="J700" s="195">
        <f t="shared" si="216"/>
        <v>0</v>
      </c>
      <c r="K700" s="195">
        <f t="shared" si="216"/>
        <v>0</v>
      </c>
      <c r="L700" s="195">
        <f t="shared" si="216"/>
        <v>0</v>
      </c>
      <c r="M700" s="195">
        <f t="shared" si="216"/>
        <v>0</v>
      </c>
      <c r="N700" s="195">
        <f t="shared" si="216"/>
        <v>0</v>
      </c>
      <c r="O700" s="196"/>
    </row>
    <row r="701" spans="1:15" s="197" customFormat="1" hidden="1" outlineLevel="2" x14ac:dyDescent="0.2">
      <c r="A701" s="198" t="s">
        <v>49</v>
      </c>
      <c r="B701" s="190"/>
      <c r="C701" s="190"/>
      <c r="D701" s="191"/>
      <c r="E701" s="192"/>
      <c r="F701" s="193"/>
      <c r="G701" s="194"/>
      <c r="H701" s="195"/>
      <c r="I701" s="195"/>
      <c r="J701" s="195"/>
      <c r="K701" s="195"/>
      <c r="L701" s="195"/>
      <c r="M701" s="195"/>
      <c r="N701" s="195"/>
      <c r="O701" s="196"/>
    </row>
    <row r="702" spans="1:15" s="197" customFormat="1" hidden="1" outlineLevel="2" x14ac:dyDescent="0.2">
      <c r="A702" s="198" t="s">
        <v>49</v>
      </c>
      <c r="B702" s="190"/>
      <c r="C702" s="190"/>
      <c r="D702" s="191" t="str">
        <f>$D$233</f>
        <v>Grade Level Teacher</v>
      </c>
      <c r="E702" s="192"/>
      <c r="F702" s="193"/>
      <c r="G702" s="194"/>
      <c r="H702" s="195">
        <f t="shared" ref="H702:N706" si="217">H387*$F$67</f>
        <v>0</v>
      </c>
      <c r="I702" s="195">
        <f t="shared" si="217"/>
        <v>0</v>
      </c>
      <c r="J702" s="195">
        <f t="shared" si="217"/>
        <v>0</v>
      </c>
      <c r="K702" s="195">
        <f t="shared" si="217"/>
        <v>0</v>
      </c>
      <c r="L702" s="195">
        <f t="shared" si="217"/>
        <v>0</v>
      </c>
      <c r="M702" s="195">
        <f t="shared" si="217"/>
        <v>0</v>
      </c>
      <c r="N702" s="195">
        <f t="shared" si="217"/>
        <v>0</v>
      </c>
      <c r="O702" s="196"/>
    </row>
    <row r="703" spans="1:15" s="197" customFormat="1" hidden="1" outlineLevel="2" x14ac:dyDescent="0.2">
      <c r="A703" s="198" t="s">
        <v>49</v>
      </c>
      <c r="B703" s="190"/>
      <c r="C703" s="190"/>
      <c r="D703" s="191" t="str">
        <f>$D$234</f>
        <v>Grade Level Teacher</v>
      </c>
      <c r="E703" s="192"/>
      <c r="F703" s="193"/>
      <c r="G703" s="194"/>
      <c r="H703" s="195">
        <f t="shared" si="217"/>
        <v>0</v>
      </c>
      <c r="I703" s="195">
        <f t="shared" si="217"/>
        <v>0</v>
      </c>
      <c r="J703" s="195">
        <f t="shared" si="217"/>
        <v>0</v>
      </c>
      <c r="K703" s="195">
        <f t="shared" si="217"/>
        <v>0</v>
      </c>
      <c r="L703" s="195">
        <f t="shared" si="217"/>
        <v>0</v>
      </c>
      <c r="M703" s="195">
        <f t="shared" si="217"/>
        <v>0</v>
      </c>
      <c r="N703" s="195">
        <f t="shared" si="217"/>
        <v>0</v>
      </c>
      <c r="O703" s="196"/>
    </row>
    <row r="704" spans="1:15" s="197" customFormat="1" hidden="1" outlineLevel="2" x14ac:dyDescent="0.2">
      <c r="A704" s="198" t="s">
        <v>49</v>
      </c>
      <c r="B704" s="190"/>
      <c r="C704" s="190"/>
      <c r="D704" s="191" t="str">
        <f>$D$235</f>
        <v>Grade Level Teacher</v>
      </c>
      <c r="E704" s="192"/>
      <c r="F704" s="193"/>
      <c r="G704" s="194"/>
      <c r="H704" s="195">
        <f t="shared" si="217"/>
        <v>0</v>
      </c>
      <c r="I704" s="195">
        <f t="shared" si="217"/>
        <v>0</v>
      </c>
      <c r="J704" s="195">
        <f t="shared" si="217"/>
        <v>0</v>
      </c>
      <c r="K704" s="195">
        <f t="shared" si="217"/>
        <v>0</v>
      </c>
      <c r="L704" s="195">
        <f t="shared" si="217"/>
        <v>0</v>
      </c>
      <c r="M704" s="195">
        <f t="shared" si="217"/>
        <v>0</v>
      </c>
      <c r="N704" s="195">
        <f t="shared" si="217"/>
        <v>0</v>
      </c>
      <c r="O704" s="196"/>
    </row>
    <row r="705" spans="1:15" s="197" customFormat="1" hidden="1" outlineLevel="2" x14ac:dyDescent="0.2">
      <c r="A705" s="198" t="s">
        <v>49</v>
      </c>
      <c r="B705" s="190"/>
      <c r="C705" s="190"/>
      <c r="D705" s="191" t="str">
        <f>$D$236</f>
        <v>Grade Level Teacher</v>
      </c>
      <c r="E705" s="192"/>
      <c r="F705" s="193"/>
      <c r="G705" s="194"/>
      <c r="H705" s="195">
        <f t="shared" si="217"/>
        <v>0</v>
      </c>
      <c r="I705" s="195">
        <f t="shared" si="217"/>
        <v>0</v>
      </c>
      <c r="J705" s="195">
        <f t="shared" si="217"/>
        <v>0</v>
      </c>
      <c r="K705" s="195">
        <f t="shared" si="217"/>
        <v>0</v>
      </c>
      <c r="L705" s="195">
        <f t="shared" si="217"/>
        <v>0</v>
      </c>
      <c r="M705" s="195">
        <f t="shared" si="217"/>
        <v>0</v>
      </c>
      <c r="N705" s="195">
        <f t="shared" si="217"/>
        <v>0</v>
      </c>
      <c r="O705" s="196"/>
    </row>
    <row r="706" spans="1:15" s="197" customFormat="1" hidden="1" outlineLevel="2" x14ac:dyDescent="0.2">
      <c r="A706" s="198" t="s">
        <v>49</v>
      </c>
      <c r="B706" s="190"/>
      <c r="C706" s="190"/>
      <c r="D706" s="191" t="str">
        <f>$D$237</f>
        <v>Grade Level Teacher</v>
      </c>
      <c r="E706" s="192"/>
      <c r="F706" s="193"/>
      <c r="G706" s="194"/>
      <c r="H706" s="195">
        <f t="shared" si="217"/>
        <v>0</v>
      </c>
      <c r="I706" s="195">
        <f t="shared" si="217"/>
        <v>0</v>
      </c>
      <c r="J706" s="195">
        <f t="shared" si="217"/>
        <v>0</v>
      </c>
      <c r="K706" s="195">
        <f t="shared" si="217"/>
        <v>0</v>
      </c>
      <c r="L706" s="195">
        <f t="shared" si="217"/>
        <v>0</v>
      </c>
      <c r="M706" s="195">
        <f t="shared" si="217"/>
        <v>0</v>
      </c>
      <c r="N706" s="195">
        <f t="shared" si="217"/>
        <v>0</v>
      </c>
      <c r="O706" s="196"/>
    </row>
    <row r="707" spans="1:15" s="197" customFormat="1" hidden="1" outlineLevel="2" x14ac:dyDescent="0.2">
      <c r="A707" s="198" t="s">
        <v>49</v>
      </c>
      <c r="B707" s="190"/>
      <c r="C707" s="190"/>
      <c r="D707" s="191"/>
      <c r="E707" s="192"/>
      <c r="F707" s="193"/>
      <c r="G707" s="194"/>
      <c r="H707" s="195"/>
      <c r="I707" s="195"/>
      <c r="J707" s="195"/>
      <c r="K707" s="195"/>
      <c r="L707" s="195"/>
      <c r="M707" s="195"/>
      <c r="N707" s="195"/>
      <c r="O707" s="196"/>
    </row>
    <row r="708" spans="1:15" s="197" customFormat="1" hidden="1" outlineLevel="2" x14ac:dyDescent="0.2">
      <c r="A708" s="198" t="s">
        <v>49</v>
      </c>
      <c r="B708" s="190"/>
      <c r="C708" s="190"/>
      <c r="D708" s="191" t="str">
        <f>$D$239</f>
        <v>Grade Level Teacher</v>
      </c>
      <c r="E708" s="192"/>
      <c r="F708" s="193"/>
      <c r="G708" s="194"/>
      <c r="H708" s="195">
        <f t="shared" ref="H708:N712" si="218">H393*$F$67</f>
        <v>0</v>
      </c>
      <c r="I708" s="195">
        <f t="shared" si="218"/>
        <v>0</v>
      </c>
      <c r="J708" s="195">
        <f t="shared" si="218"/>
        <v>0</v>
      </c>
      <c r="K708" s="195">
        <f t="shared" si="218"/>
        <v>0</v>
      </c>
      <c r="L708" s="195">
        <f t="shared" si="218"/>
        <v>0</v>
      </c>
      <c r="M708" s="195">
        <f t="shared" si="218"/>
        <v>0</v>
      </c>
      <c r="N708" s="195">
        <f t="shared" si="218"/>
        <v>0</v>
      </c>
      <c r="O708" s="196"/>
    </row>
    <row r="709" spans="1:15" s="197" customFormat="1" hidden="1" outlineLevel="2" x14ac:dyDescent="0.2">
      <c r="A709" s="198" t="s">
        <v>49</v>
      </c>
      <c r="B709" s="190"/>
      <c r="C709" s="190"/>
      <c r="D709" s="191" t="str">
        <f>$D$240</f>
        <v>Grade Level Teacher</v>
      </c>
      <c r="E709" s="192"/>
      <c r="F709" s="193"/>
      <c r="G709" s="194"/>
      <c r="H709" s="195">
        <f t="shared" si="218"/>
        <v>0</v>
      </c>
      <c r="I709" s="195">
        <f t="shared" si="218"/>
        <v>0</v>
      </c>
      <c r="J709" s="195">
        <f t="shared" si="218"/>
        <v>0</v>
      </c>
      <c r="K709" s="195">
        <f t="shared" si="218"/>
        <v>0</v>
      </c>
      <c r="L709" s="195">
        <f t="shared" si="218"/>
        <v>0</v>
      </c>
      <c r="M709" s="195">
        <f t="shared" si="218"/>
        <v>0</v>
      </c>
      <c r="N709" s="195">
        <f t="shared" si="218"/>
        <v>0</v>
      </c>
      <c r="O709" s="196"/>
    </row>
    <row r="710" spans="1:15" s="197" customFormat="1" hidden="1" outlineLevel="2" x14ac:dyDescent="0.2">
      <c r="A710" s="198" t="s">
        <v>49</v>
      </c>
      <c r="B710" s="190"/>
      <c r="C710" s="190"/>
      <c r="D710" s="191" t="str">
        <f>$D$241</f>
        <v>Grade Level Teacher</v>
      </c>
      <c r="E710" s="192"/>
      <c r="F710" s="193"/>
      <c r="G710" s="194"/>
      <c r="H710" s="195">
        <f t="shared" si="218"/>
        <v>0</v>
      </c>
      <c r="I710" s="195">
        <f t="shared" si="218"/>
        <v>0</v>
      </c>
      <c r="J710" s="195">
        <f t="shared" si="218"/>
        <v>0</v>
      </c>
      <c r="K710" s="195">
        <f t="shared" si="218"/>
        <v>0</v>
      </c>
      <c r="L710" s="195">
        <f t="shared" si="218"/>
        <v>0</v>
      </c>
      <c r="M710" s="195">
        <f t="shared" si="218"/>
        <v>0</v>
      </c>
      <c r="N710" s="195">
        <f t="shared" si="218"/>
        <v>0</v>
      </c>
      <c r="O710" s="196"/>
    </row>
    <row r="711" spans="1:15" s="197" customFormat="1" hidden="1" outlineLevel="2" x14ac:dyDescent="0.2">
      <c r="A711" s="198" t="s">
        <v>49</v>
      </c>
      <c r="B711" s="190"/>
      <c r="C711" s="190"/>
      <c r="D711" s="191" t="str">
        <f>$D$242</f>
        <v>Grade Level Teacher</v>
      </c>
      <c r="E711" s="192"/>
      <c r="F711" s="193"/>
      <c r="G711" s="194"/>
      <c r="H711" s="195">
        <f t="shared" si="218"/>
        <v>0</v>
      </c>
      <c r="I711" s="195">
        <f t="shared" si="218"/>
        <v>0</v>
      </c>
      <c r="J711" s="195">
        <f t="shared" si="218"/>
        <v>0</v>
      </c>
      <c r="K711" s="195">
        <f t="shared" si="218"/>
        <v>0</v>
      </c>
      <c r="L711" s="195">
        <f t="shared" si="218"/>
        <v>0</v>
      </c>
      <c r="M711" s="195">
        <f t="shared" si="218"/>
        <v>0</v>
      </c>
      <c r="N711" s="195">
        <f t="shared" si="218"/>
        <v>0</v>
      </c>
      <c r="O711" s="196"/>
    </row>
    <row r="712" spans="1:15" s="197" customFormat="1" hidden="1" outlineLevel="2" x14ac:dyDescent="0.2">
      <c r="A712" s="198" t="s">
        <v>49</v>
      </c>
      <c r="B712" s="190"/>
      <c r="C712" s="190"/>
      <c r="D712" s="191" t="str">
        <f>$D$243</f>
        <v>Grade Level Teacher</v>
      </c>
      <c r="E712" s="192"/>
      <c r="F712" s="193"/>
      <c r="G712" s="194"/>
      <c r="H712" s="195">
        <f t="shared" si="218"/>
        <v>0</v>
      </c>
      <c r="I712" s="195">
        <f t="shared" si="218"/>
        <v>0</v>
      </c>
      <c r="J712" s="195">
        <f t="shared" si="218"/>
        <v>0</v>
      </c>
      <c r="K712" s="195">
        <f t="shared" si="218"/>
        <v>0</v>
      </c>
      <c r="L712" s="195">
        <f t="shared" si="218"/>
        <v>0</v>
      </c>
      <c r="M712" s="195">
        <f t="shared" si="218"/>
        <v>0</v>
      </c>
      <c r="N712" s="195">
        <f t="shared" si="218"/>
        <v>0</v>
      </c>
      <c r="O712" s="196"/>
    </row>
    <row r="713" spans="1:15" s="198" customFormat="1" hidden="1" outlineLevel="2" x14ac:dyDescent="0.2">
      <c r="A713" s="198" t="s">
        <v>49</v>
      </c>
      <c r="B713" s="199"/>
      <c r="C713" s="199"/>
      <c r="D713" s="199"/>
      <c r="E713" s="199"/>
      <c r="F713" s="197"/>
      <c r="G713" s="194"/>
      <c r="H713" s="195"/>
      <c r="I713" s="195"/>
      <c r="J713" s="195"/>
      <c r="K713" s="195"/>
      <c r="L713" s="195"/>
      <c r="M713" s="195"/>
      <c r="N713" s="195"/>
      <c r="O713" s="196"/>
    </row>
    <row r="714" spans="1:15" s="198" customFormat="1" hidden="1" outlineLevel="2" x14ac:dyDescent="0.2">
      <c r="A714" s="198" t="s">
        <v>49</v>
      </c>
      <c r="D714" s="202" t="s">
        <v>119</v>
      </c>
      <c r="E714" s="202"/>
      <c r="F714" s="204"/>
      <c r="G714" s="205"/>
      <c r="H714" s="203">
        <f t="shared" ref="H714:M714" si="219">SUM(H605:H712)</f>
        <v>0</v>
      </c>
      <c r="I714" s="203">
        <f t="shared" si="219"/>
        <v>180992.11499999999</v>
      </c>
      <c r="J714" s="203">
        <f t="shared" si="219"/>
        <v>193040.65845000016</v>
      </c>
      <c r="K714" s="203">
        <f t="shared" si="219"/>
        <v>202240.5499035001</v>
      </c>
      <c r="L714" s="203">
        <f t="shared" si="219"/>
        <v>208307.76640060503</v>
      </c>
      <c r="M714" s="203">
        <f t="shared" si="219"/>
        <v>218173.25919915308</v>
      </c>
      <c r="N714" s="203">
        <f t="shared" ref="N714" si="220">SUM(N605:N712)</f>
        <v>224718.45697512792</v>
      </c>
      <c r="O714" s="196"/>
    </row>
    <row r="715" spans="1:15" s="198" customFormat="1" hidden="1" outlineLevel="2" x14ac:dyDescent="0.2">
      <c r="D715" s="199"/>
      <c r="E715" s="199"/>
      <c r="F715" s="197"/>
      <c r="G715" s="194"/>
      <c r="H715" s="195"/>
      <c r="I715" s="195"/>
      <c r="J715" s="195"/>
      <c r="K715" s="195"/>
      <c r="L715" s="195"/>
      <c r="M715" s="195"/>
      <c r="N715" s="195"/>
      <c r="O715" s="196"/>
    </row>
    <row r="716" spans="1:15" s="198" customFormat="1" ht="16" hidden="1" outlineLevel="2" thickBot="1" x14ac:dyDescent="0.25">
      <c r="D716" s="199"/>
      <c r="E716" s="199"/>
      <c r="F716" s="197"/>
      <c r="G716" s="194"/>
      <c r="H716" s="195"/>
      <c r="I716" s="195"/>
      <c r="J716" s="195"/>
      <c r="K716" s="195"/>
      <c r="L716" s="195"/>
      <c r="M716" s="195"/>
      <c r="N716" s="195"/>
      <c r="O716" s="196"/>
    </row>
    <row r="717" spans="1:15" s="198" customFormat="1" ht="16" outlineLevel="1" collapsed="1" thickBot="1" x14ac:dyDescent="0.25">
      <c r="D717" s="208" t="s">
        <v>197</v>
      </c>
      <c r="E717" s="209"/>
      <c r="F717" s="209"/>
      <c r="G717" s="210"/>
      <c r="H717" s="211">
        <f t="shared" ref="H717:M717" si="221">H714+H602+H578</f>
        <v>3825</v>
      </c>
      <c r="I717" s="211">
        <f t="shared" si="221"/>
        <v>246738.96899999998</v>
      </c>
      <c r="J717" s="211">
        <f t="shared" si="221"/>
        <v>264300.65019000013</v>
      </c>
      <c r="K717" s="211">
        <f t="shared" si="221"/>
        <v>282699.16134570009</v>
      </c>
      <c r="L717" s="211">
        <f t="shared" si="221"/>
        <v>291180.13618607103</v>
      </c>
      <c r="M717" s="211">
        <f t="shared" si="221"/>
        <v>303531.80007818306</v>
      </c>
      <c r="N717" s="211">
        <f t="shared" ref="N717" si="222">N714+N602+N578</f>
        <v>312637.7540805288</v>
      </c>
      <c r="O717" s="196"/>
    </row>
    <row r="718" spans="1:15" s="197" customFormat="1" ht="16" outlineLevel="1" thickBot="1" x14ac:dyDescent="0.25">
      <c r="B718" s="206"/>
      <c r="C718" s="206"/>
      <c r="D718" s="191"/>
      <c r="E718" s="192"/>
      <c r="F718" s="193"/>
      <c r="G718" s="194"/>
      <c r="H718" s="212"/>
      <c r="I718" s="212"/>
      <c r="J718" s="212"/>
      <c r="K718" s="212"/>
      <c r="L718" s="212"/>
      <c r="M718" s="212"/>
      <c r="N718" s="212"/>
      <c r="O718" s="196"/>
    </row>
    <row r="719" spans="1:15" s="197" customFormat="1" hidden="1" outlineLevel="2" x14ac:dyDescent="0.2">
      <c r="A719" s="197" t="s">
        <v>102</v>
      </c>
      <c r="B719" s="206"/>
      <c r="C719" s="206"/>
      <c r="D719" s="213" t="s">
        <v>200</v>
      </c>
      <c r="E719" s="192"/>
      <c r="F719" s="193"/>
      <c r="G719" s="194"/>
      <c r="H719" s="212"/>
      <c r="I719" s="212"/>
      <c r="J719" s="212"/>
      <c r="K719" s="212"/>
      <c r="L719" s="212"/>
      <c r="M719" s="212"/>
      <c r="N719" s="212"/>
      <c r="O719" s="196"/>
    </row>
    <row r="720" spans="1:15" s="197" customFormat="1" hidden="1" outlineLevel="2" x14ac:dyDescent="0.2">
      <c r="A720" s="197" t="s">
        <v>102</v>
      </c>
      <c r="B720" s="206"/>
      <c r="C720" s="206"/>
      <c r="D720" s="191"/>
      <c r="E720" s="192"/>
      <c r="F720" s="193"/>
      <c r="G720" s="194"/>
      <c r="H720" s="212"/>
      <c r="I720" s="212"/>
      <c r="J720" s="212"/>
      <c r="K720" s="212"/>
      <c r="L720" s="212"/>
      <c r="M720" s="212"/>
      <c r="N720" s="212"/>
      <c r="O720" s="196"/>
    </row>
    <row r="721" spans="1:15" s="197" customFormat="1" hidden="1" outlineLevel="2" x14ac:dyDescent="0.2">
      <c r="A721" s="197" t="s">
        <v>102</v>
      </c>
      <c r="B721" s="206"/>
      <c r="C721" s="206"/>
      <c r="D721" s="191"/>
      <c r="E721" s="192"/>
      <c r="F721" s="193"/>
      <c r="G721" s="194"/>
      <c r="H721" s="212"/>
      <c r="I721" s="212"/>
      <c r="J721" s="212"/>
      <c r="K721" s="212"/>
      <c r="L721" s="212"/>
      <c r="M721" s="212"/>
      <c r="N721" s="212"/>
      <c r="O721" s="196"/>
    </row>
    <row r="722" spans="1:15" s="198" customFormat="1" hidden="1" outlineLevel="2" x14ac:dyDescent="0.2">
      <c r="A722" s="197" t="s">
        <v>102</v>
      </c>
      <c r="D722" s="202" t="str">
        <f>$D$90</f>
        <v>Administrators</v>
      </c>
      <c r="E722" s="199"/>
      <c r="F722" s="197"/>
      <c r="G722" s="194"/>
      <c r="H722" s="195"/>
      <c r="I722" s="195"/>
      <c r="J722" s="195"/>
      <c r="K722" s="195"/>
      <c r="L722" s="195"/>
      <c r="M722" s="195"/>
      <c r="N722" s="195"/>
      <c r="O722" s="196"/>
    </row>
    <row r="723" spans="1:15" s="198" customFormat="1" hidden="1" outlineLevel="2" x14ac:dyDescent="0.2">
      <c r="A723" s="197" t="s">
        <v>102</v>
      </c>
      <c r="D723" s="199" t="str">
        <f>$D$91</f>
        <v>Executive Director</v>
      </c>
      <c r="E723" s="199"/>
      <c r="F723" s="197"/>
      <c r="G723" s="194"/>
      <c r="H723" s="195">
        <f t="shared" ref="H723:N727" si="223">H251*$F$68</f>
        <v>0</v>
      </c>
      <c r="I723" s="195">
        <f t="shared" si="223"/>
        <v>15224.999999999998</v>
      </c>
      <c r="J723" s="195">
        <f t="shared" si="223"/>
        <v>15681.749999999998</v>
      </c>
      <c r="K723" s="195">
        <f t="shared" si="223"/>
        <v>16152.202499999999</v>
      </c>
      <c r="L723" s="195">
        <f t="shared" si="223"/>
        <v>16636.768574999998</v>
      </c>
      <c r="M723" s="195">
        <f t="shared" si="223"/>
        <v>17135.871632249997</v>
      </c>
      <c r="N723" s="195">
        <f t="shared" si="223"/>
        <v>17649.947781217496</v>
      </c>
      <c r="O723" s="196"/>
    </row>
    <row r="724" spans="1:15" s="198" customFormat="1" hidden="1" outlineLevel="2" x14ac:dyDescent="0.2">
      <c r="A724" s="197" t="s">
        <v>102</v>
      </c>
      <c r="D724" s="199" t="str">
        <f>$D$92</f>
        <v>Assistant Director</v>
      </c>
      <c r="E724" s="199"/>
      <c r="F724" s="197"/>
      <c r="G724" s="194"/>
      <c r="H724" s="195">
        <f t="shared" si="223"/>
        <v>0</v>
      </c>
      <c r="I724" s="195">
        <f t="shared" si="223"/>
        <v>10875</v>
      </c>
      <c r="J724" s="195">
        <f t="shared" si="223"/>
        <v>11201.25</v>
      </c>
      <c r="K724" s="195">
        <f t="shared" si="223"/>
        <v>11537.287499999999</v>
      </c>
      <c r="L724" s="195">
        <f t="shared" si="223"/>
        <v>11883.406124999998</v>
      </c>
      <c r="M724" s="195">
        <f t="shared" si="223"/>
        <v>12239.908308749998</v>
      </c>
      <c r="N724" s="195">
        <f t="shared" si="223"/>
        <v>12607.105558012498</v>
      </c>
      <c r="O724" s="196"/>
    </row>
    <row r="725" spans="1:15" s="198" customFormat="1" hidden="1" outlineLevel="2" x14ac:dyDescent="0.2">
      <c r="A725" s="197" t="s">
        <v>102</v>
      </c>
      <c r="D725" s="199" t="str">
        <f>$D$93</f>
        <v>Guidance Counselor</v>
      </c>
      <c r="E725" s="199"/>
      <c r="F725" s="197"/>
      <c r="G725" s="194"/>
      <c r="H725" s="195">
        <f t="shared" si="223"/>
        <v>0</v>
      </c>
      <c r="I725" s="195">
        <f t="shared" si="223"/>
        <v>6515.7199999999993</v>
      </c>
      <c r="J725" s="195">
        <f t="shared" si="223"/>
        <v>6711.1916000000001</v>
      </c>
      <c r="K725" s="195">
        <f t="shared" si="223"/>
        <v>6912.5273479999987</v>
      </c>
      <c r="L725" s="195">
        <f t="shared" si="223"/>
        <v>7119.9031684399997</v>
      </c>
      <c r="M725" s="195">
        <f t="shared" si="223"/>
        <v>7333.5002634931989</v>
      </c>
      <c r="N725" s="195">
        <f t="shared" si="223"/>
        <v>7553.5052713979949</v>
      </c>
      <c r="O725" s="196"/>
    </row>
    <row r="726" spans="1:15" s="198" customFormat="1" hidden="1" outlineLevel="2" x14ac:dyDescent="0.2">
      <c r="A726" s="197" t="s">
        <v>102</v>
      </c>
      <c r="D726" s="199" t="str">
        <f>$D$94</f>
        <v>Guidance Counselor (2)</v>
      </c>
      <c r="E726" s="199"/>
      <c r="F726" s="197"/>
      <c r="G726" s="194"/>
      <c r="H726" s="195">
        <f t="shared" si="223"/>
        <v>0</v>
      </c>
      <c r="I726" s="195">
        <f t="shared" si="223"/>
        <v>0</v>
      </c>
      <c r="J726" s="195">
        <f t="shared" si="223"/>
        <v>6711.1916000000001</v>
      </c>
      <c r="K726" s="195">
        <f t="shared" si="223"/>
        <v>6912.5273479999987</v>
      </c>
      <c r="L726" s="195">
        <f t="shared" si="223"/>
        <v>7119.9031684399997</v>
      </c>
      <c r="M726" s="195">
        <f t="shared" si="223"/>
        <v>7333.5002634931989</v>
      </c>
      <c r="N726" s="195">
        <f t="shared" si="223"/>
        <v>7553.5052713979949</v>
      </c>
      <c r="O726" s="196"/>
    </row>
    <row r="727" spans="1:15" s="198" customFormat="1" hidden="1" outlineLevel="2" x14ac:dyDescent="0.2">
      <c r="A727" s="197" t="s">
        <v>102</v>
      </c>
      <c r="D727" s="199" t="str">
        <f>$D$95</f>
        <v>Instructional guides (2)</v>
      </c>
      <c r="E727" s="199"/>
      <c r="F727" s="197"/>
      <c r="G727" s="194"/>
      <c r="H727" s="195">
        <f t="shared" si="223"/>
        <v>0</v>
      </c>
      <c r="I727" s="195">
        <f t="shared" si="223"/>
        <v>15949.999999999998</v>
      </c>
      <c r="J727" s="195">
        <f t="shared" si="223"/>
        <v>16428.5</v>
      </c>
      <c r="K727" s="195">
        <f t="shared" si="223"/>
        <v>16921.355</v>
      </c>
      <c r="L727" s="195">
        <f t="shared" si="223"/>
        <v>17428.995650000001</v>
      </c>
      <c r="M727" s="195">
        <f t="shared" si="223"/>
        <v>17951.865519499996</v>
      </c>
      <c r="N727" s="195">
        <f t="shared" si="223"/>
        <v>18490.421485084997</v>
      </c>
      <c r="O727" s="196"/>
    </row>
    <row r="728" spans="1:15" s="198" customFormat="1" hidden="1" outlineLevel="2" x14ac:dyDescent="0.2">
      <c r="A728" s="197" t="s">
        <v>102</v>
      </c>
      <c r="D728" s="199"/>
      <c r="E728" s="199"/>
      <c r="F728" s="197"/>
      <c r="G728" s="194"/>
      <c r="H728" s="195"/>
      <c r="I728" s="195"/>
      <c r="J728" s="195"/>
      <c r="K728" s="195"/>
      <c r="L728" s="195"/>
      <c r="M728" s="195"/>
      <c r="N728" s="195"/>
      <c r="O728" s="196"/>
    </row>
    <row r="729" spans="1:15" s="198" customFormat="1" hidden="1" outlineLevel="2" x14ac:dyDescent="0.2">
      <c r="A729" s="197" t="s">
        <v>102</v>
      </c>
      <c r="D729" s="202" t="str">
        <f>$D$99</f>
        <v>Office Staff</v>
      </c>
      <c r="E729" s="199"/>
      <c r="F729" s="197"/>
      <c r="G729" s="194"/>
      <c r="H729" s="195"/>
      <c r="I729" s="195"/>
      <c r="J729" s="195"/>
      <c r="K729" s="195"/>
      <c r="L729" s="195"/>
      <c r="M729" s="195"/>
      <c r="N729" s="195"/>
      <c r="O729" s="196"/>
    </row>
    <row r="730" spans="1:15" s="198" customFormat="1" hidden="1" outlineLevel="2" x14ac:dyDescent="0.2">
      <c r="A730" s="197" t="s">
        <v>102</v>
      </c>
      <c r="C730" s="437"/>
      <c r="D730" s="199" t="str">
        <f>$D$100</f>
        <v>Office Staff</v>
      </c>
      <c r="E730" s="199"/>
      <c r="F730" s="197"/>
      <c r="G730" s="194"/>
      <c r="H730" s="195">
        <f t="shared" ref="H730:N732" si="224">H258*$F$69</f>
        <v>0</v>
      </c>
      <c r="I730" s="195">
        <f t="shared" si="224"/>
        <v>41542.5</v>
      </c>
      <c r="J730" s="195">
        <f t="shared" si="224"/>
        <v>42788.774999999994</v>
      </c>
      <c r="K730" s="195">
        <f t="shared" si="224"/>
        <v>44072.438249999992</v>
      </c>
      <c r="L730" s="195">
        <f t="shared" si="224"/>
        <v>45394.611397499997</v>
      </c>
      <c r="M730" s="195">
        <f t="shared" si="224"/>
        <v>46756.449739424992</v>
      </c>
      <c r="N730" s="195">
        <f t="shared" si="224"/>
        <v>48159.143231607741</v>
      </c>
      <c r="O730" s="196"/>
    </row>
    <row r="731" spans="1:15" s="198" customFormat="1" hidden="1" outlineLevel="2" x14ac:dyDescent="0.2">
      <c r="A731" s="197" t="s">
        <v>102</v>
      </c>
      <c r="C731" s="437"/>
      <c r="D731" s="199" t="str">
        <f>$D$101</f>
        <v>External Relations</v>
      </c>
      <c r="E731" s="199"/>
      <c r="F731" s="197"/>
      <c r="G731" s="194"/>
      <c r="H731" s="195">
        <f t="shared" si="224"/>
        <v>0</v>
      </c>
      <c r="I731" s="195">
        <f t="shared" si="224"/>
        <v>0</v>
      </c>
      <c r="J731" s="195">
        <f t="shared" si="224"/>
        <v>0</v>
      </c>
      <c r="K731" s="195">
        <f t="shared" si="224"/>
        <v>6922.3724999999995</v>
      </c>
      <c r="L731" s="195">
        <f t="shared" si="224"/>
        <v>7130.0436749999999</v>
      </c>
      <c r="M731" s="195">
        <f t="shared" si="224"/>
        <v>7343.9449852499984</v>
      </c>
      <c r="N731" s="195">
        <f t="shared" si="224"/>
        <v>7564.2633348074987</v>
      </c>
      <c r="O731" s="196"/>
    </row>
    <row r="732" spans="1:15" s="198" customFormat="1" hidden="1" outlineLevel="2" x14ac:dyDescent="0.2">
      <c r="A732" s="197" t="s">
        <v>102</v>
      </c>
      <c r="C732" s="437"/>
      <c r="D732" s="199" t="str">
        <f>$D$102</f>
        <v>Start Up staff</v>
      </c>
      <c r="E732" s="199"/>
      <c r="F732" s="197"/>
      <c r="G732" s="194"/>
      <c r="H732" s="195">
        <f t="shared" si="224"/>
        <v>7249.9999999999991</v>
      </c>
      <c r="I732" s="195">
        <f t="shared" si="224"/>
        <v>0</v>
      </c>
      <c r="J732" s="195">
        <f t="shared" si="224"/>
        <v>0</v>
      </c>
      <c r="K732" s="195">
        <f t="shared" si="224"/>
        <v>0</v>
      </c>
      <c r="L732" s="195">
        <f t="shared" si="224"/>
        <v>0</v>
      </c>
      <c r="M732" s="195">
        <f t="shared" si="224"/>
        <v>0</v>
      </c>
      <c r="N732" s="195">
        <f t="shared" si="224"/>
        <v>0</v>
      </c>
      <c r="O732" s="196"/>
    </row>
    <row r="733" spans="1:15" s="198" customFormat="1" hidden="1" outlineLevel="2" x14ac:dyDescent="0.2">
      <c r="A733" s="197" t="s">
        <v>102</v>
      </c>
      <c r="C733" s="437"/>
      <c r="D733" s="199"/>
      <c r="E733" s="199"/>
      <c r="F733" s="197"/>
      <c r="G733" s="194"/>
      <c r="H733" s="195"/>
      <c r="I733" s="195"/>
      <c r="J733" s="195"/>
      <c r="K733" s="195"/>
      <c r="L733" s="195"/>
      <c r="M733" s="195"/>
      <c r="N733" s="195"/>
      <c r="O733" s="196"/>
    </row>
    <row r="734" spans="1:15" s="198" customFormat="1" hidden="1" outlineLevel="2" x14ac:dyDescent="0.2">
      <c r="A734" s="197" t="s">
        <v>102</v>
      </c>
      <c r="D734" s="202"/>
      <c r="E734" s="199"/>
      <c r="F734" s="197"/>
      <c r="G734" s="194"/>
      <c r="H734" s="195"/>
      <c r="I734" s="195"/>
      <c r="J734" s="195"/>
      <c r="K734" s="195"/>
      <c r="L734" s="195"/>
      <c r="M734" s="195"/>
      <c r="N734" s="195"/>
      <c r="O734" s="196"/>
    </row>
    <row r="735" spans="1:15" s="198" customFormat="1" hidden="1" outlineLevel="2" x14ac:dyDescent="0.2">
      <c r="A735" s="197" t="s">
        <v>102</v>
      </c>
      <c r="D735" s="202" t="str">
        <f>$D$105</f>
        <v>Total Administrators and Office Staff</v>
      </c>
      <c r="E735" s="202"/>
      <c r="F735" s="204"/>
      <c r="G735" s="205"/>
      <c r="H735" s="203">
        <f t="shared" ref="H735:M735" si="225">SUM(H723:H733)</f>
        <v>7249.9999999999991</v>
      </c>
      <c r="I735" s="203">
        <f t="shared" si="225"/>
        <v>90108.22</v>
      </c>
      <c r="J735" s="203">
        <f t="shared" si="225"/>
        <v>99522.658199999991</v>
      </c>
      <c r="K735" s="203">
        <f t="shared" si="225"/>
        <v>109430.71044599998</v>
      </c>
      <c r="L735" s="203">
        <f t="shared" si="225"/>
        <v>112713.63175937999</v>
      </c>
      <c r="M735" s="203">
        <f t="shared" si="225"/>
        <v>116095.04071216138</v>
      </c>
      <c r="N735" s="203">
        <f t="shared" ref="N735" si="226">SUM(N723:N733)</f>
        <v>119577.89193352623</v>
      </c>
      <c r="O735" s="196"/>
    </row>
    <row r="736" spans="1:15" s="198" customFormat="1" hidden="1" outlineLevel="2" x14ac:dyDescent="0.2">
      <c r="A736" s="197" t="s">
        <v>102</v>
      </c>
      <c r="D736" s="202"/>
      <c r="E736" s="199"/>
      <c r="F736" s="197"/>
      <c r="G736" s="194"/>
      <c r="H736" s="195"/>
      <c r="I736" s="195"/>
      <c r="J736" s="195"/>
      <c r="K736" s="195"/>
      <c r="L736" s="195"/>
      <c r="M736" s="195"/>
      <c r="N736" s="195"/>
      <c r="O736" s="196"/>
    </row>
    <row r="737" spans="1:15" s="198" customFormat="1" hidden="1" outlineLevel="2" x14ac:dyDescent="0.2">
      <c r="A737" s="197" t="s">
        <v>102</v>
      </c>
      <c r="D737" s="202" t="str">
        <f>$D$107</f>
        <v>Special Education and ELL Teachers</v>
      </c>
      <c r="E737" s="199"/>
      <c r="F737" s="197"/>
      <c r="G737" s="194"/>
      <c r="H737" s="195"/>
      <c r="I737" s="195"/>
      <c r="J737" s="195"/>
      <c r="K737" s="195"/>
      <c r="L737" s="195"/>
      <c r="M737" s="195"/>
      <c r="N737" s="195"/>
      <c r="O737" s="196"/>
    </row>
    <row r="738" spans="1:15" s="198" customFormat="1" hidden="1" outlineLevel="2" x14ac:dyDescent="0.2">
      <c r="A738" s="197" t="s">
        <v>102</v>
      </c>
      <c r="D738" s="199" t="str">
        <f>$D$108</f>
        <v>Special Education Director</v>
      </c>
      <c r="E738" s="199"/>
      <c r="F738" s="197"/>
      <c r="G738" s="194"/>
      <c r="H738" s="195">
        <f t="shared" ref="H738:N747" si="227">H266*$F$68</f>
        <v>0</v>
      </c>
      <c r="I738" s="195">
        <f t="shared" si="227"/>
        <v>10150</v>
      </c>
      <c r="J738" s="195">
        <f t="shared" si="227"/>
        <v>10454.5</v>
      </c>
      <c r="K738" s="195">
        <f t="shared" si="227"/>
        <v>10768.134999999998</v>
      </c>
      <c r="L738" s="195">
        <f t="shared" si="227"/>
        <v>11091.179049999999</v>
      </c>
      <c r="M738" s="195">
        <f t="shared" si="227"/>
        <v>11423.9144215</v>
      </c>
      <c r="N738" s="195">
        <f t="shared" si="227"/>
        <v>11766.631854144996</v>
      </c>
      <c r="O738" s="196"/>
    </row>
    <row r="739" spans="1:15" s="198" customFormat="1" hidden="1" outlineLevel="2" x14ac:dyDescent="0.2">
      <c r="A739" s="197" t="s">
        <v>102</v>
      </c>
      <c r="D739" s="199" t="str">
        <f>$D$109</f>
        <v>Special Education Teacher x 4</v>
      </c>
      <c r="E739" s="199"/>
      <c r="F739" s="197"/>
      <c r="G739" s="194"/>
      <c r="H739" s="195">
        <f t="shared" si="227"/>
        <v>0</v>
      </c>
      <c r="I739" s="195">
        <f t="shared" si="227"/>
        <v>24360</v>
      </c>
      <c r="J739" s="195">
        <f t="shared" si="227"/>
        <v>25090.799999999999</v>
      </c>
      <c r="K739" s="195">
        <f t="shared" si="227"/>
        <v>25843.523999999994</v>
      </c>
      <c r="L739" s="195">
        <f t="shared" si="227"/>
        <v>26618.829719999998</v>
      </c>
      <c r="M739" s="195">
        <f t="shared" si="227"/>
        <v>27417.394611599993</v>
      </c>
      <c r="N739" s="195">
        <f t="shared" si="227"/>
        <v>28239.916449947996</v>
      </c>
      <c r="O739" s="196"/>
    </row>
    <row r="740" spans="1:15" s="198" customFormat="1" hidden="1" outlineLevel="2" x14ac:dyDescent="0.2">
      <c r="A740" s="197" t="s">
        <v>102</v>
      </c>
      <c r="D740" s="199" t="str">
        <f>$D$110</f>
        <v>Special Education Teacher</v>
      </c>
      <c r="E740" s="199"/>
      <c r="F740" s="197"/>
      <c r="G740" s="194"/>
      <c r="H740" s="195">
        <f t="shared" si="227"/>
        <v>0</v>
      </c>
      <c r="I740" s="195">
        <f t="shared" si="227"/>
        <v>0</v>
      </c>
      <c r="J740" s="195">
        <f t="shared" si="227"/>
        <v>0</v>
      </c>
      <c r="K740" s="195">
        <f t="shared" si="227"/>
        <v>6460.8809999999985</v>
      </c>
      <c r="L740" s="195">
        <f t="shared" si="227"/>
        <v>6654.7074299999995</v>
      </c>
      <c r="M740" s="195">
        <f t="shared" si="227"/>
        <v>6854.3486528999983</v>
      </c>
      <c r="N740" s="195">
        <f t="shared" si="227"/>
        <v>7059.9791124869989</v>
      </c>
      <c r="O740" s="196"/>
    </row>
    <row r="741" spans="1:15" s="198" customFormat="1" hidden="1" outlineLevel="2" x14ac:dyDescent="0.2">
      <c r="A741" s="197" t="s">
        <v>102</v>
      </c>
      <c r="D741" s="199">
        <f>$D$111</f>
        <v>0</v>
      </c>
      <c r="E741" s="199"/>
      <c r="F741" s="197"/>
      <c r="G741" s="194"/>
      <c r="H741" s="195">
        <f t="shared" si="227"/>
        <v>0</v>
      </c>
      <c r="I741" s="195">
        <f t="shared" si="227"/>
        <v>0</v>
      </c>
      <c r="J741" s="195">
        <f t="shared" si="227"/>
        <v>0</v>
      </c>
      <c r="K741" s="195">
        <f t="shared" si="227"/>
        <v>0</v>
      </c>
      <c r="L741" s="195">
        <f t="shared" si="227"/>
        <v>0</v>
      </c>
      <c r="M741" s="195">
        <f t="shared" si="227"/>
        <v>0</v>
      </c>
      <c r="N741" s="195">
        <f t="shared" si="227"/>
        <v>0</v>
      </c>
      <c r="O741" s="196"/>
    </row>
    <row r="742" spans="1:15" s="198" customFormat="1" hidden="1" outlineLevel="2" x14ac:dyDescent="0.2">
      <c r="A742" s="197" t="s">
        <v>102</v>
      </c>
      <c r="D742" s="199">
        <f>$D$112</f>
        <v>0</v>
      </c>
      <c r="E742" s="199"/>
      <c r="F742" s="197"/>
      <c r="G742" s="194"/>
      <c r="H742" s="195">
        <f t="shared" si="227"/>
        <v>0</v>
      </c>
      <c r="I742" s="195">
        <f t="shared" si="227"/>
        <v>0</v>
      </c>
      <c r="J742" s="195">
        <f t="shared" si="227"/>
        <v>0</v>
      </c>
      <c r="K742" s="195">
        <f t="shared" si="227"/>
        <v>0</v>
      </c>
      <c r="L742" s="195">
        <f t="shared" si="227"/>
        <v>0</v>
      </c>
      <c r="M742" s="195">
        <f t="shared" si="227"/>
        <v>0</v>
      </c>
      <c r="N742" s="195">
        <f t="shared" si="227"/>
        <v>0</v>
      </c>
      <c r="O742" s="196"/>
    </row>
    <row r="743" spans="1:15" s="198" customFormat="1" hidden="1" outlineLevel="2" x14ac:dyDescent="0.2">
      <c r="A743" s="197" t="s">
        <v>102</v>
      </c>
      <c r="D743" s="199">
        <f>$D$113</f>
        <v>0</v>
      </c>
      <c r="E743" s="199"/>
      <c r="F743" s="197"/>
      <c r="G743" s="194"/>
      <c r="H743" s="195">
        <f t="shared" si="227"/>
        <v>0</v>
      </c>
      <c r="I743" s="195">
        <f t="shared" si="227"/>
        <v>0</v>
      </c>
      <c r="J743" s="195">
        <f t="shared" si="227"/>
        <v>0</v>
      </c>
      <c r="K743" s="195">
        <f t="shared" si="227"/>
        <v>0</v>
      </c>
      <c r="L743" s="195">
        <f t="shared" si="227"/>
        <v>0</v>
      </c>
      <c r="M743" s="195">
        <f t="shared" si="227"/>
        <v>0</v>
      </c>
      <c r="N743" s="195">
        <f t="shared" si="227"/>
        <v>0</v>
      </c>
      <c r="O743" s="196"/>
    </row>
    <row r="744" spans="1:15" s="198" customFormat="1" hidden="1" outlineLevel="2" x14ac:dyDescent="0.2">
      <c r="A744" s="197" t="s">
        <v>102</v>
      </c>
      <c r="D744" s="199">
        <f>$D$114</f>
        <v>0</v>
      </c>
      <c r="E744" s="199"/>
      <c r="F744" s="197"/>
      <c r="G744" s="194"/>
      <c r="H744" s="195">
        <f t="shared" si="227"/>
        <v>0</v>
      </c>
      <c r="I744" s="195">
        <f t="shared" si="227"/>
        <v>0</v>
      </c>
      <c r="J744" s="195">
        <f t="shared" si="227"/>
        <v>0</v>
      </c>
      <c r="K744" s="195">
        <f t="shared" si="227"/>
        <v>0</v>
      </c>
      <c r="L744" s="195">
        <f t="shared" si="227"/>
        <v>0</v>
      </c>
      <c r="M744" s="195">
        <f t="shared" si="227"/>
        <v>0</v>
      </c>
      <c r="N744" s="195">
        <f t="shared" si="227"/>
        <v>0</v>
      </c>
      <c r="O744" s="196"/>
    </row>
    <row r="745" spans="1:15" s="198" customFormat="1" hidden="1" outlineLevel="2" x14ac:dyDescent="0.2">
      <c r="A745" s="197" t="s">
        <v>102</v>
      </c>
      <c r="D745" s="199">
        <f>$D$115</f>
        <v>0</v>
      </c>
      <c r="E745" s="199"/>
      <c r="F745" s="197"/>
      <c r="G745" s="194"/>
      <c r="H745" s="195">
        <f t="shared" si="227"/>
        <v>0</v>
      </c>
      <c r="I745" s="195">
        <f t="shared" si="227"/>
        <v>0</v>
      </c>
      <c r="J745" s="195">
        <f t="shared" si="227"/>
        <v>0</v>
      </c>
      <c r="K745" s="195">
        <f t="shared" si="227"/>
        <v>0</v>
      </c>
      <c r="L745" s="195">
        <f t="shared" si="227"/>
        <v>0</v>
      </c>
      <c r="M745" s="195">
        <f t="shared" si="227"/>
        <v>0</v>
      </c>
      <c r="N745" s="195">
        <f t="shared" si="227"/>
        <v>0</v>
      </c>
      <c r="O745" s="196"/>
    </row>
    <row r="746" spans="1:15" s="198" customFormat="1" hidden="1" outlineLevel="2" x14ac:dyDescent="0.2">
      <c r="A746" s="197" t="s">
        <v>102</v>
      </c>
      <c r="D746" s="199">
        <f>$D$116</f>
        <v>0</v>
      </c>
      <c r="E746" s="199"/>
      <c r="F746" s="197"/>
      <c r="G746" s="194"/>
      <c r="H746" s="195">
        <f t="shared" si="227"/>
        <v>0</v>
      </c>
      <c r="I746" s="195">
        <f t="shared" si="227"/>
        <v>0</v>
      </c>
      <c r="J746" s="195">
        <f t="shared" si="227"/>
        <v>0</v>
      </c>
      <c r="K746" s="195">
        <f t="shared" si="227"/>
        <v>0</v>
      </c>
      <c r="L746" s="195">
        <f t="shared" si="227"/>
        <v>0</v>
      </c>
      <c r="M746" s="195">
        <f t="shared" si="227"/>
        <v>0</v>
      </c>
      <c r="N746" s="195">
        <f t="shared" si="227"/>
        <v>0</v>
      </c>
      <c r="O746" s="196"/>
    </row>
    <row r="747" spans="1:15" s="198" customFormat="1" hidden="1" outlineLevel="2" x14ac:dyDescent="0.2">
      <c r="A747" s="197" t="s">
        <v>102</v>
      </c>
      <c r="D747" s="199">
        <f>$D$117</f>
        <v>0</v>
      </c>
      <c r="E747" s="199"/>
      <c r="F747" s="197"/>
      <c r="G747" s="194"/>
      <c r="H747" s="195">
        <f t="shared" si="227"/>
        <v>0</v>
      </c>
      <c r="I747" s="195">
        <f t="shared" si="227"/>
        <v>0</v>
      </c>
      <c r="J747" s="195">
        <f t="shared" si="227"/>
        <v>0</v>
      </c>
      <c r="K747" s="195">
        <f t="shared" si="227"/>
        <v>0</v>
      </c>
      <c r="L747" s="195">
        <f t="shared" si="227"/>
        <v>0</v>
      </c>
      <c r="M747" s="195">
        <f t="shared" si="227"/>
        <v>0</v>
      </c>
      <c r="N747" s="195">
        <f t="shared" si="227"/>
        <v>0</v>
      </c>
      <c r="O747" s="196"/>
    </row>
    <row r="748" spans="1:15" s="198" customFormat="1" hidden="1" outlineLevel="2" x14ac:dyDescent="0.2">
      <c r="A748" s="197" t="s">
        <v>102</v>
      </c>
      <c r="D748" s="199">
        <f>$D$118</f>
        <v>0</v>
      </c>
      <c r="E748" s="199"/>
      <c r="F748" s="197"/>
      <c r="G748" s="194"/>
      <c r="H748" s="195">
        <f t="shared" ref="H748:N757" si="228">H276*$F$68</f>
        <v>0</v>
      </c>
      <c r="I748" s="195">
        <f t="shared" si="228"/>
        <v>0</v>
      </c>
      <c r="J748" s="195">
        <f t="shared" si="228"/>
        <v>0</v>
      </c>
      <c r="K748" s="195">
        <f t="shared" si="228"/>
        <v>0</v>
      </c>
      <c r="L748" s="195">
        <f t="shared" si="228"/>
        <v>0</v>
      </c>
      <c r="M748" s="195">
        <f t="shared" si="228"/>
        <v>0</v>
      </c>
      <c r="N748" s="195">
        <f t="shared" si="228"/>
        <v>0</v>
      </c>
      <c r="O748" s="196"/>
    </row>
    <row r="749" spans="1:15" s="198" customFormat="1" hidden="1" outlineLevel="2" x14ac:dyDescent="0.2">
      <c r="A749" s="197" t="s">
        <v>102</v>
      </c>
      <c r="D749" s="199">
        <f>$D$119</f>
        <v>0</v>
      </c>
      <c r="E749" s="199"/>
      <c r="F749" s="197"/>
      <c r="G749" s="194"/>
      <c r="H749" s="195">
        <f t="shared" si="228"/>
        <v>0</v>
      </c>
      <c r="I749" s="195">
        <f t="shared" si="228"/>
        <v>0</v>
      </c>
      <c r="J749" s="195">
        <f t="shared" si="228"/>
        <v>0</v>
      </c>
      <c r="K749" s="195">
        <f t="shared" si="228"/>
        <v>0</v>
      </c>
      <c r="L749" s="195">
        <f t="shared" si="228"/>
        <v>0</v>
      </c>
      <c r="M749" s="195">
        <f t="shared" si="228"/>
        <v>0</v>
      </c>
      <c r="N749" s="195">
        <f t="shared" si="228"/>
        <v>0</v>
      </c>
      <c r="O749" s="196"/>
    </row>
    <row r="750" spans="1:15" s="198" customFormat="1" hidden="1" outlineLevel="2" x14ac:dyDescent="0.2">
      <c r="A750" s="197" t="s">
        <v>102</v>
      </c>
      <c r="D750" s="199">
        <f>$D$120</f>
        <v>0</v>
      </c>
      <c r="E750" s="199"/>
      <c r="F750" s="197"/>
      <c r="G750" s="194"/>
      <c r="H750" s="195">
        <f t="shared" si="228"/>
        <v>0</v>
      </c>
      <c r="I750" s="195">
        <f t="shared" si="228"/>
        <v>0</v>
      </c>
      <c r="J750" s="195">
        <f t="shared" si="228"/>
        <v>0</v>
      </c>
      <c r="K750" s="195">
        <f t="shared" si="228"/>
        <v>0</v>
      </c>
      <c r="L750" s="195">
        <f t="shared" si="228"/>
        <v>0</v>
      </c>
      <c r="M750" s="195">
        <f t="shared" si="228"/>
        <v>0</v>
      </c>
      <c r="N750" s="195">
        <f t="shared" si="228"/>
        <v>0</v>
      </c>
      <c r="O750" s="196"/>
    </row>
    <row r="751" spans="1:15" s="198" customFormat="1" hidden="1" outlineLevel="2" x14ac:dyDescent="0.2">
      <c r="A751" s="197" t="s">
        <v>102</v>
      </c>
      <c r="D751" s="199">
        <f>$D$121</f>
        <v>0</v>
      </c>
      <c r="E751" s="199"/>
      <c r="F751" s="197"/>
      <c r="G751" s="194"/>
      <c r="H751" s="195">
        <f t="shared" si="228"/>
        <v>0</v>
      </c>
      <c r="I751" s="195">
        <f t="shared" si="228"/>
        <v>0</v>
      </c>
      <c r="J751" s="195">
        <f t="shared" si="228"/>
        <v>0</v>
      </c>
      <c r="K751" s="195">
        <f t="shared" si="228"/>
        <v>0</v>
      </c>
      <c r="L751" s="195">
        <f t="shared" si="228"/>
        <v>0</v>
      </c>
      <c r="M751" s="195">
        <f t="shared" si="228"/>
        <v>0</v>
      </c>
      <c r="N751" s="195">
        <f t="shared" si="228"/>
        <v>0</v>
      </c>
      <c r="O751" s="196"/>
    </row>
    <row r="752" spans="1:15" s="198" customFormat="1" hidden="1" outlineLevel="2" x14ac:dyDescent="0.2">
      <c r="A752" s="197" t="s">
        <v>102</v>
      </c>
      <c r="D752" s="199">
        <f>$D$122</f>
        <v>0</v>
      </c>
      <c r="E752" s="199"/>
      <c r="F752" s="197"/>
      <c r="G752" s="194"/>
      <c r="H752" s="195">
        <f t="shared" si="228"/>
        <v>0</v>
      </c>
      <c r="I752" s="195">
        <f t="shared" si="228"/>
        <v>0</v>
      </c>
      <c r="J752" s="195">
        <f t="shared" si="228"/>
        <v>0</v>
      </c>
      <c r="K752" s="195">
        <f t="shared" si="228"/>
        <v>0</v>
      </c>
      <c r="L752" s="195">
        <f t="shared" si="228"/>
        <v>0</v>
      </c>
      <c r="M752" s="195">
        <f t="shared" si="228"/>
        <v>0</v>
      </c>
      <c r="N752" s="195">
        <f t="shared" si="228"/>
        <v>0</v>
      </c>
      <c r="O752" s="196"/>
    </row>
    <row r="753" spans="1:15" s="198" customFormat="1" hidden="1" outlineLevel="2" x14ac:dyDescent="0.2">
      <c r="A753" s="197" t="s">
        <v>102</v>
      </c>
      <c r="D753" s="199">
        <f>$D$123</f>
        <v>0</v>
      </c>
      <c r="E753" s="199"/>
      <c r="F753" s="197"/>
      <c r="G753" s="194"/>
      <c r="H753" s="195">
        <f t="shared" si="228"/>
        <v>0</v>
      </c>
      <c r="I753" s="195">
        <f t="shared" si="228"/>
        <v>0</v>
      </c>
      <c r="J753" s="195">
        <f t="shared" si="228"/>
        <v>0</v>
      </c>
      <c r="K753" s="195">
        <f t="shared" si="228"/>
        <v>0</v>
      </c>
      <c r="L753" s="195">
        <f t="shared" si="228"/>
        <v>0</v>
      </c>
      <c r="M753" s="195">
        <f t="shared" si="228"/>
        <v>0</v>
      </c>
      <c r="N753" s="195">
        <f t="shared" si="228"/>
        <v>0</v>
      </c>
      <c r="O753" s="196"/>
    </row>
    <row r="754" spans="1:15" s="198" customFormat="1" hidden="1" outlineLevel="2" x14ac:dyDescent="0.2">
      <c r="A754" s="197" t="s">
        <v>102</v>
      </c>
      <c r="D754" s="199">
        <f>$D$124</f>
        <v>0</v>
      </c>
      <c r="E754" s="199"/>
      <c r="F754" s="197"/>
      <c r="G754" s="194"/>
      <c r="H754" s="195">
        <f t="shared" si="228"/>
        <v>0</v>
      </c>
      <c r="I754" s="195">
        <f t="shared" si="228"/>
        <v>0</v>
      </c>
      <c r="J754" s="195">
        <f t="shared" si="228"/>
        <v>0</v>
      </c>
      <c r="K754" s="195">
        <f t="shared" si="228"/>
        <v>0</v>
      </c>
      <c r="L754" s="195">
        <f t="shared" si="228"/>
        <v>0</v>
      </c>
      <c r="M754" s="195">
        <f t="shared" si="228"/>
        <v>0</v>
      </c>
      <c r="N754" s="195">
        <f t="shared" si="228"/>
        <v>0</v>
      </c>
      <c r="O754" s="196"/>
    </row>
    <row r="755" spans="1:15" s="198" customFormat="1" hidden="1" outlineLevel="2" x14ac:dyDescent="0.2">
      <c r="A755" s="197" t="s">
        <v>102</v>
      </c>
      <c r="D755" s="199">
        <f>$D$125</f>
        <v>0</v>
      </c>
      <c r="E755" s="199"/>
      <c r="F755" s="197"/>
      <c r="G755" s="194"/>
      <c r="H755" s="195">
        <f t="shared" si="228"/>
        <v>0</v>
      </c>
      <c r="I755" s="195">
        <f t="shared" si="228"/>
        <v>0</v>
      </c>
      <c r="J755" s="195">
        <f t="shared" si="228"/>
        <v>0</v>
      </c>
      <c r="K755" s="195">
        <f t="shared" si="228"/>
        <v>0</v>
      </c>
      <c r="L755" s="195">
        <f t="shared" si="228"/>
        <v>0</v>
      </c>
      <c r="M755" s="195">
        <f t="shared" si="228"/>
        <v>0</v>
      </c>
      <c r="N755" s="195">
        <f t="shared" si="228"/>
        <v>0</v>
      </c>
      <c r="O755" s="196"/>
    </row>
    <row r="756" spans="1:15" s="198" customFormat="1" hidden="1" outlineLevel="2" x14ac:dyDescent="0.2">
      <c r="A756" s="197" t="s">
        <v>102</v>
      </c>
      <c r="D756" s="199">
        <f>$D$126</f>
        <v>0</v>
      </c>
      <c r="E756" s="199"/>
      <c r="F756" s="197"/>
      <c r="G756" s="194"/>
      <c r="H756" s="195">
        <f t="shared" si="228"/>
        <v>0</v>
      </c>
      <c r="I756" s="195">
        <f t="shared" si="228"/>
        <v>0</v>
      </c>
      <c r="J756" s="195">
        <f t="shared" si="228"/>
        <v>0</v>
      </c>
      <c r="K756" s="195">
        <f t="shared" si="228"/>
        <v>0</v>
      </c>
      <c r="L756" s="195">
        <f t="shared" si="228"/>
        <v>0</v>
      </c>
      <c r="M756" s="195">
        <f t="shared" si="228"/>
        <v>0</v>
      </c>
      <c r="N756" s="195">
        <f t="shared" si="228"/>
        <v>0</v>
      </c>
      <c r="O756" s="196"/>
    </row>
    <row r="757" spans="1:15" s="198" customFormat="1" hidden="1" outlineLevel="2" x14ac:dyDescent="0.2">
      <c r="A757" s="197" t="s">
        <v>102</v>
      </c>
      <c r="D757" s="199">
        <f>$D$127</f>
        <v>0</v>
      </c>
      <c r="E757" s="199"/>
      <c r="F757" s="197"/>
      <c r="G757" s="194"/>
      <c r="H757" s="195">
        <f t="shared" si="228"/>
        <v>0</v>
      </c>
      <c r="I757" s="195">
        <f t="shared" si="228"/>
        <v>0</v>
      </c>
      <c r="J757" s="195">
        <f t="shared" si="228"/>
        <v>0</v>
      </c>
      <c r="K757" s="195">
        <f t="shared" si="228"/>
        <v>0</v>
      </c>
      <c r="L757" s="195">
        <f t="shared" si="228"/>
        <v>0</v>
      </c>
      <c r="M757" s="195">
        <f t="shared" si="228"/>
        <v>0</v>
      </c>
      <c r="N757" s="195">
        <f t="shared" si="228"/>
        <v>0</v>
      </c>
      <c r="O757" s="196"/>
    </row>
    <row r="758" spans="1:15" s="198" customFormat="1" hidden="1" outlineLevel="2" x14ac:dyDescent="0.2">
      <c r="A758" s="197" t="s">
        <v>102</v>
      </c>
      <c r="D758" s="202"/>
      <c r="E758" s="199"/>
      <c r="F758" s="197"/>
      <c r="G758" s="194"/>
      <c r="H758" s="195"/>
      <c r="I758" s="195"/>
      <c r="J758" s="195"/>
      <c r="K758" s="195"/>
      <c r="L758" s="195"/>
      <c r="M758" s="195"/>
      <c r="N758" s="195"/>
      <c r="O758" s="196"/>
    </row>
    <row r="759" spans="1:15" s="198" customFormat="1" hidden="1" outlineLevel="2" x14ac:dyDescent="0.2">
      <c r="A759" s="197" t="s">
        <v>102</v>
      </c>
      <c r="D759" s="202" t="str">
        <f>$D$129</f>
        <v xml:space="preserve">Total Special Education/ELL Teachers </v>
      </c>
      <c r="E759" s="202"/>
      <c r="F759" s="204"/>
      <c r="G759" s="205"/>
      <c r="H759" s="203">
        <f t="shared" ref="H759:M759" si="229">SUM(H738:H757)</f>
        <v>0</v>
      </c>
      <c r="I759" s="203">
        <f t="shared" si="229"/>
        <v>34510</v>
      </c>
      <c r="J759" s="203">
        <f t="shared" si="229"/>
        <v>35545.300000000003</v>
      </c>
      <c r="K759" s="203">
        <f t="shared" si="229"/>
        <v>43072.539999999994</v>
      </c>
      <c r="L759" s="203">
        <f t="shared" si="229"/>
        <v>44364.716200000003</v>
      </c>
      <c r="M759" s="203">
        <f t="shared" si="229"/>
        <v>45695.657685999991</v>
      </c>
      <c r="N759" s="203">
        <f t="shared" ref="N759" si="230">SUM(N738:N757)</f>
        <v>47066.527416579993</v>
      </c>
      <c r="O759" s="196"/>
    </row>
    <row r="760" spans="1:15" s="198" customFormat="1" hidden="1" outlineLevel="2" x14ac:dyDescent="0.2">
      <c r="A760" s="197" t="s">
        <v>102</v>
      </c>
      <c r="D760" s="199"/>
      <c r="E760" s="199"/>
      <c r="F760" s="197"/>
      <c r="G760" s="194"/>
      <c r="H760" s="195"/>
      <c r="I760" s="195"/>
      <c r="J760" s="195"/>
      <c r="K760" s="195"/>
      <c r="L760" s="195"/>
      <c r="M760" s="195"/>
      <c r="N760" s="195"/>
      <c r="O760" s="196"/>
    </row>
    <row r="761" spans="1:15" s="198" customFormat="1" hidden="1" outlineLevel="2" x14ac:dyDescent="0.2">
      <c r="A761" s="197" t="s">
        <v>102</v>
      </c>
      <c r="D761" s="199"/>
      <c r="E761" s="199"/>
      <c r="F761" s="197"/>
      <c r="G761" s="194"/>
      <c r="H761" s="195"/>
      <c r="I761" s="195"/>
      <c r="J761" s="195"/>
      <c r="K761" s="195"/>
      <c r="L761" s="195"/>
      <c r="M761" s="195"/>
      <c r="N761" s="195"/>
      <c r="O761" s="196"/>
    </row>
    <row r="762" spans="1:15" s="197" customFormat="1" hidden="1" outlineLevel="2" x14ac:dyDescent="0.2">
      <c r="A762" s="197" t="s">
        <v>102</v>
      </c>
      <c r="B762" s="190"/>
      <c r="C762" s="190"/>
      <c r="D762" s="191">
        <f>$D$136</f>
        <v>0</v>
      </c>
      <c r="E762" s="192"/>
      <c r="F762" s="193"/>
      <c r="H762" s="195">
        <f t="shared" ref="H762:N766" si="231">H290*$F$68</f>
        <v>0</v>
      </c>
      <c r="I762" s="195">
        <f t="shared" si="231"/>
        <v>0</v>
      </c>
      <c r="J762" s="195">
        <f t="shared" si="231"/>
        <v>0</v>
      </c>
      <c r="K762" s="195">
        <f t="shared" si="231"/>
        <v>0</v>
      </c>
      <c r="L762" s="195">
        <f t="shared" si="231"/>
        <v>0</v>
      </c>
      <c r="M762" s="195">
        <f t="shared" si="231"/>
        <v>0</v>
      </c>
      <c r="N762" s="195">
        <f t="shared" si="231"/>
        <v>0</v>
      </c>
      <c r="O762" s="196"/>
    </row>
    <row r="763" spans="1:15" s="197" customFormat="1" hidden="1" outlineLevel="2" x14ac:dyDescent="0.2">
      <c r="A763" s="197" t="s">
        <v>102</v>
      </c>
      <c r="B763" s="190"/>
      <c r="C763" s="190"/>
      <c r="D763" s="191">
        <f>$D$137</f>
        <v>0</v>
      </c>
      <c r="E763" s="192"/>
      <c r="F763" s="193"/>
      <c r="G763" s="194"/>
      <c r="H763" s="195">
        <f t="shared" si="231"/>
        <v>0</v>
      </c>
      <c r="I763" s="195">
        <f t="shared" si="231"/>
        <v>0</v>
      </c>
      <c r="J763" s="195">
        <f t="shared" si="231"/>
        <v>0</v>
      </c>
      <c r="K763" s="195">
        <f t="shared" si="231"/>
        <v>0</v>
      </c>
      <c r="L763" s="195">
        <f t="shared" si="231"/>
        <v>0</v>
      </c>
      <c r="M763" s="195">
        <f t="shared" si="231"/>
        <v>0</v>
      </c>
      <c r="N763" s="195">
        <f t="shared" si="231"/>
        <v>0</v>
      </c>
      <c r="O763" s="196"/>
    </row>
    <row r="764" spans="1:15" s="197" customFormat="1" hidden="1" outlineLevel="2" x14ac:dyDescent="0.2">
      <c r="A764" s="197" t="s">
        <v>102</v>
      </c>
      <c r="B764" s="190"/>
      <c r="C764" s="190"/>
      <c r="D764" s="191">
        <f>$D$138</f>
        <v>0</v>
      </c>
      <c r="E764" s="192"/>
      <c r="F764" s="193"/>
      <c r="G764" s="194"/>
      <c r="H764" s="195">
        <f t="shared" si="231"/>
        <v>0</v>
      </c>
      <c r="I764" s="195">
        <f t="shared" si="231"/>
        <v>0</v>
      </c>
      <c r="J764" s="195">
        <f t="shared" si="231"/>
        <v>0</v>
      </c>
      <c r="K764" s="195">
        <f t="shared" si="231"/>
        <v>0</v>
      </c>
      <c r="L764" s="195">
        <f t="shared" si="231"/>
        <v>0</v>
      </c>
      <c r="M764" s="195">
        <f t="shared" si="231"/>
        <v>0</v>
      </c>
      <c r="N764" s="195">
        <f t="shared" si="231"/>
        <v>0</v>
      </c>
      <c r="O764" s="196"/>
    </row>
    <row r="765" spans="1:15" s="197" customFormat="1" hidden="1" outlineLevel="2" x14ac:dyDescent="0.2">
      <c r="A765" s="197" t="s">
        <v>102</v>
      </c>
      <c r="B765" s="190"/>
      <c r="C765" s="190"/>
      <c r="D765" s="191">
        <f>$D$139</f>
        <v>0</v>
      </c>
      <c r="E765" s="192"/>
      <c r="F765" s="193"/>
      <c r="G765" s="194"/>
      <c r="H765" s="195">
        <f t="shared" si="231"/>
        <v>0</v>
      </c>
      <c r="I765" s="195">
        <f t="shared" si="231"/>
        <v>0</v>
      </c>
      <c r="J765" s="195">
        <f t="shared" si="231"/>
        <v>0</v>
      </c>
      <c r="K765" s="195">
        <f t="shared" si="231"/>
        <v>0</v>
      </c>
      <c r="L765" s="195">
        <f t="shared" si="231"/>
        <v>0</v>
      </c>
      <c r="M765" s="195">
        <f t="shared" si="231"/>
        <v>0</v>
      </c>
      <c r="N765" s="195">
        <f t="shared" si="231"/>
        <v>0</v>
      </c>
      <c r="O765" s="196"/>
    </row>
    <row r="766" spans="1:15" s="197" customFormat="1" hidden="1" outlineLevel="2" x14ac:dyDescent="0.2">
      <c r="A766" s="197" t="s">
        <v>102</v>
      </c>
      <c r="B766" s="190"/>
      <c r="C766" s="190"/>
      <c r="D766" s="191">
        <f>$D$140</f>
        <v>0</v>
      </c>
      <c r="E766" s="192"/>
      <c r="F766" s="193"/>
      <c r="G766" s="194"/>
      <c r="H766" s="195">
        <f t="shared" si="231"/>
        <v>0</v>
      </c>
      <c r="I766" s="195">
        <f t="shared" si="231"/>
        <v>0</v>
      </c>
      <c r="J766" s="195">
        <f t="shared" si="231"/>
        <v>0</v>
      </c>
      <c r="K766" s="195">
        <f t="shared" si="231"/>
        <v>0</v>
      </c>
      <c r="L766" s="195">
        <f t="shared" si="231"/>
        <v>0</v>
      </c>
      <c r="M766" s="195">
        <f t="shared" si="231"/>
        <v>0</v>
      </c>
      <c r="N766" s="195">
        <f t="shared" si="231"/>
        <v>0</v>
      </c>
      <c r="O766" s="196"/>
    </row>
    <row r="767" spans="1:15" s="197" customFormat="1" hidden="1" outlineLevel="2" x14ac:dyDescent="0.2">
      <c r="A767" s="197" t="s">
        <v>102</v>
      </c>
      <c r="B767" s="190"/>
      <c r="C767" s="190"/>
      <c r="D767" s="191"/>
      <c r="E767" s="192"/>
      <c r="F767" s="193"/>
      <c r="G767" s="194"/>
      <c r="H767" s="195"/>
      <c r="I767" s="195"/>
      <c r="J767" s="195"/>
      <c r="K767" s="195"/>
      <c r="L767" s="195"/>
      <c r="M767" s="195"/>
      <c r="N767" s="195"/>
      <c r="O767" s="196"/>
    </row>
    <row r="768" spans="1:15" s="197" customFormat="1" hidden="1" outlineLevel="2" x14ac:dyDescent="0.2">
      <c r="A768" s="197" t="s">
        <v>102</v>
      </c>
      <c r="B768" s="190"/>
      <c r="C768" s="190"/>
      <c r="D768" s="191">
        <f>$D$142</f>
        <v>0</v>
      </c>
      <c r="E768" s="192"/>
      <c r="F768" s="193"/>
      <c r="G768" s="194"/>
      <c r="H768" s="195">
        <f t="shared" ref="H768:N772" si="232">H296*$F$68</f>
        <v>0</v>
      </c>
      <c r="I768" s="195">
        <f t="shared" si="232"/>
        <v>0</v>
      </c>
      <c r="J768" s="195">
        <f t="shared" si="232"/>
        <v>0</v>
      </c>
      <c r="K768" s="195">
        <f t="shared" si="232"/>
        <v>0</v>
      </c>
      <c r="L768" s="195">
        <f t="shared" si="232"/>
        <v>0</v>
      </c>
      <c r="M768" s="195">
        <f t="shared" si="232"/>
        <v>0</v>
      </c>
      <c r="N768" s="195">
        <f t="shared" si="232"/>
        <v>0</v>
      </c>
      <c r="O768" s="196"/>
    </row>
    <row r="769" spans="1:15" s="197" customFormat="1" hidden="1" outlineLevel="2" x14ac:dyDescent="0.2">
      <c r="A769" s="197" t="s">
        <v>102</v>
      </c>
      <c r="B769" s="190"/>
      <c r="C769" s="190"/>
      <c r="D769" s="191">
        <f>$D$143</f>
        <v>0</v>
      </c>
      <c r="E769" s="192"/>
      <c r="F769" s="193"/>
      <c r="G769" s="194"/>
      <c r="H769" s="195">
        <f t="shared" si="232"/>
        <v>0</v>
      </c>
      <c r="I769" s="195">
        <f t="shared" si="232"/>
        <v>0</v>
      </c>
      <c r="J769" s="195">
        <f t="shared" si="232"/>
        <v>0</v>
      </c>
      <c r="K769" s="195">
        <f t="shared" si="232"/>
        <v>0</v>
      </c>
      <c r="L769" s="195">
        <f t="shared" si="232"/>
        <v>0</v>
      </c>
      <c r="M769" s="195">
        <f t="shared" si="232"/>
        <v>0</v>
      </c>
      <c r="N769" s="195">
        <f t="shared" si="232"/>
        <v>0</v>
      </c>
      <c r="O769" s="196"/>
    </row>
    <row r="770" spans="1:15" s="197" customFormat="1" hidden="1" outlineLevel="2" x14ac:dyDescent="0.2">
      <c r="A770" s="197" t="s">
        <v>102</v>
      </c>
      <c r="B770" s="190"/>
      <c r="C770" s="190"/>
      <c r="D770" s="191">
        <f>$D$144</f>
        <v>0</v>
      </c>
      <c r="E770" s="192"/>
      <c r="F770" s="193"/>
      <c r="G770" s="194"/>
      <c r="H770" s="195">
        <f t="shared" si="232"/>
        <v>0</v>
      </c>
      <c r="I770" s="195">
        <f t="shared" si="232"/>
        <v>0</v>
      </c>
      <c r="J770" s="195">
        <f t="shared" si="232"/>
        <v>0</v>
      </c>
      <c r="K770" s="195">
        <f t="shared" si="232"/>
        <v>0</v>
      </c>
      <c r="L770" s="195">
        <f t="shared" si="232"/>
        <v>0</v>
      </c>
      <c r="M770" s="195">
        <f t="shared" si="232"/>
        <v>0</v>
      </c>
      <c r="N770" s="195">
        <f t="shared" si="232"/>
        <v>0</v>
      </c>
      <c r="O770" s="196"/>
    </row>
    <row r="771" spans="1:15" s="197" customFormat="1" hidden="1" outlineLevel="2" x14ac:dyDescent="0.2">
      <c r="A771" s="197" t="s">
        <v>102</v>
      </c>
      <c r="B771" s="190"/>
      <c r="C771" s="190"/>
      <c r="D771" s="191">
        <f>$D$145</f>
        <v>0</v>
      </c>
      <c r="E771" s="192"/>
      <c r="F771" s="193"/>
      <c r="G771" s="194"/>
      <c r="H771" s="195">
        <f t="shared" si="232"/>
        <v>0</v>
      </c>
      <c r="I771" s="195">
        <f t="shared" si="232"/>
        <v>0</v>
      </c>
      <c r="J771" s="195">
        <f t="shared" si="232"/>
        <v>0</v>
      </c>
      <c r="K771" s="195">
        <f t="shared" si="232"/>
        <v>0</v>
      </c>
      <c r="L771" s="195">
        <f t="shared" si="232"/>
        <v>0</v>
      </c>
      <c r="M771" s="195">
        <f t="shared" si="232"/>
        <v>0</v>
      </c>
      <c r="N771" s="195">
        <f t="shared" si="232"/>
        <v>0</v>
      </c>
      <c r="O771" s="196"/>
    </row>
    <row r="772" spans="1:15" s="197" customFormat="1" hidden="1" outlineLevel="2" x14ac:dyDescent="0.2">
      <c r="A772" s="197" t="s">
        <v>102</v>
      </c>
      <c r="B772" s="190"/>
      <c r="C772" s="190"/>
      <c r="D772" s="191">
        <f>$D$146</f>
        <v>0</v>
      </c>
      <c r="E772" s="192"/>
      <c r="F772" s="193"/>
      <c r="G772" s="194"/>
      <c r="H772" s="195">
        <f t="shared" si="232"/>
        <v>0</v>
      </c>
      <c r="I772" s="195">
        <f t="shared" si="232"/>
        <v>0</v>
      </c>
      <c r="J772" s="195">
        <f t="shared" si="232"/>
        <v>0</v>
      </c>
      <c r="K772" s="195">
        <f t="shared" si="232"/>
        <v>0</v>
      </c>
      <c r="L772" s="195">
        <f t="shared" si="232"/>
        <v>0</v>
      </c>
      <c r="M772" s="195">
        <f t="shared" si="232"/>
        <v>0</v>
      </c>
      <c r="N772" s="195">
        <f t="shared" si="232"/>
        <v>0</v>
      </c>
      <c r="O772" s="196"/>
    </row>
    <row r="773" spans="1:15" s="197" customFormat="1" hidden="1" outlineLevel="2" x14ac:dyDescent="0.2">
      <c r="A773" s="197" t="s">
        <v>102</v>
      </c>
      <c r="B773" s="190"/>
      <c r="C773" s="190"/>
      <c r="D773" s="191"/>
      <c r="E773" s="192"/>
      <c r="F773" s="193"/>
      <c r="G773" s="194"/>
      <c r="H773" s="195"/>
      <c r="I773" s="195"/>
      <c r="J773" s="195"/>
      <c r="K773" s="195"/>
      <c r="L773" s="195"/>
      <c r="M773" s="195"/>
      <c r="N773" s="195"/>
      <c r="O773" s="196"/>
    </row>
    <row r="774" spans="1:15" s="197" customFormat="1" hidden="1" outlineLevel="2" x14ac:dyDescent="0.2">
      <c r="A774" s="197" t="s">
        <v>102</v>
      </c>
      <c r="B774" s="190"/>
      <c r="C774" s="190"/>
      <c r="D774" s="191">
        <f>$D$148</f>
        <v>0</v>
      </c>
      <c r="E774" s="192"/>
      <c r="F774" s="193"/>
      <c r="G774" s="194"/>
      <c r="H774" s="195">
        <f t="shared" ref="H774:N778" si="233">H302*$F$68</f>
        <v>0</v>
      </c>
      <c r="I774" s="195">
        <f t="shared" si="233"/>
        <v>0</v>
      </c>
      <c r="J774" s="195">
        <f t="shared" si="233"/>
        <v>0</v>
      </c>
      <c r="K774" s="195">
        <f t="shared" si="233"/>
        <v>0</v>
      </c>
      <c r="L774" s="195">
        <f t="shared" si="233"/>
        <v>0</v>
      </c>
      <c r="M774" s="195">
        <f t="shared" si="233"/>
        <v>0</v>
      </c>
      <c r="N774" s="195">
        <f t="shared" si="233"/>
        <v>0</v>
      </c>
      <c r="O774" s="196"/>
    </row>
    <row r="775" spans="1:15" s="197" customFormat="1" hidden="1" outlineLevel="2" x14ac:dyDescent="0.2">
      <c r="A775" s="197" t="s">
        <v>102</v>
      </c>
      <c r="B775" s="190"/>
      <c r="C775" s="190"/>
      <c r="D775" s="191">
        <f>$D$149</f>
        <v>0</v>
      </c>
      <c r="E775" s="192"/>
      <c r="F775" s="193"/>
      <c r="G775" s="194"/>
      <c r="H775" s="195">
        <f t="shared" si="233"/>
        <v>0</v>
      </c>
      <c r="I775" s="195">
        <f t="shared" si="233"/>
        <v>0</v>
      </c>
      <c r="J775" s="195">
        <f t="shared" si="233"/>
        <v>0</v>
      </c>
      <c r="K775" s="195">
        <f t="shared" si="233"/>
        <v>0</v>
      </c>
      <c r="L775" s="195">
        <f t="shared" si="233"/>
        <v>0</v>
      </c>
      <c r="M775" s="195">
        <f t="shared" si="233"/>
        <v>0</v>
      </c>
      <c r="N775" s="195">
        <f t="shared" si="233"/>
        <v>0</v>
      </c>
      <c r="O775" s="196"/>
    </row>
    <row r="776" spans="1:15" s="197" customFormat="1" hidden="1" outlineLevel="2" x14ac:dyDescent="0.2">
      <c r="A776" s="197" t="s">
        <v>102</v>
      </c>
      <c r="B776" s="190"/>
      <c r="C776" s="190"/>
      <c r="D776" s="191" t="str">
        <f>$D$150</f>
        <v>Grade Level Teacher</v>
      </c>
      <c r="E776" s="192"/>
      <c r="F776" s="193"/>
      <c r="G776" s="194"/>
      <c r="H776" s="195">
        <f t="shared" si="233"/>
        <v>0</v>
      </c>
      <c r="I776" s="195">
        <f t="shared" si="233"/>
        <v>36540</v>
      </c>
      <c r="J776" s="195">
        <f t="shared" si="233"/>
        <v>37636.199999999997</v>
      </c>
      <c r="K776" s="195">
        <f t="shared" si="233"/>
        <v>38765.285999999993</v>
      </c>
      <c r="L776" s="195">
        <f t="shared" si="233"/>
        <v>39928.244579999999</v>
      </c>
      <c r="M776" s="195">
        <f t="shared" si="233"/>
        <v>41126.091917399994</v>
      </c>
      <c r="N776" s="195">
        <f t="shared" si="233"/>
        <v>42359.874674921994</v>
      </c>
      <c r="O776" s="196"/>
    </row>
    <row r="777" spans="1:15" s="197" customFormat="1" hidden="1" outlineLevel="2" x14ac:dyDescent="0.2">
      <c r="A777" s="197" t="s">
        <v>102</v>
      </c>
      <c r="B777" s="190"/>
      <c r="C777" s="190"/>
      <c r="D777" s="191" t="str">
        <f>$D$151</f>
        <v>Grade Level Teacher</v>
      </c>
      <c r="E777" s="192"/>
      <c r="F777" s="193"/>
      <c r="G777" s="194"/>
      <c r="H777" s="195">
        <f t="shared" si="233"/>
        <v>0</v>
      </c>
      <c r="I777" s="195">
        <f t="shared" si="233"/>
        <v>42630</v>
      </c>
      <c r="J777" s="195">
        <f t="shared" si="233"/>
        <v>43908.899999999994</v>
      </c>
      <c r="K777" s="195">
        <f t="shared" si="233"/>
        <v>45226.166999999994</v>
      </c>
      <c r="L777" s="195">
        <f t="shared" si="233"/>
        <v>46582.952010000001</v>
      </c>
      <c r="M777" s="195">
        <f t="shared" si="233"/>
        <v>47980.440570299994</v>
      </c>
      <c r="N777" s="195">
        <f t="shared" si="233"/>
        <v>49419.853787408989</v>
      </c>
      <c r="O777" s="196"/>
    </row>
    <row r="778" spans="1:15" s="197" customFormat="1" hidden="1" outlineLevel="2" x14ac:dyDescent="0.2">
      <c r="A778" s="197" t="s">
        <v>102</v>
      </c>
      <c r="B778" s="190"/>
      <c r="C778" s="190"/>
      <c r="D778" s="191" t="str">
        <f>$D$152</f>
        <v>Grade Level Teacher</v>
      </c>
      <c r="E778" s="192"/>
      <c r="F778" s="193"/>
      <c r="G778" s="194"/>
      <c r="H778" s="195">
        <f t="shared" si="233"/>
        <v>0</v>
      </c>
      <c r="I778" s="195">
        <f t="shared" si="233"/>
        <v>42630</v>
      </c>
      <c r="J778" s="195">
        <f t="shared" si="233"/>
        <v>43908.899999999994</v>
      </c>
      <c r="K778" s="195">
        <f t="shared" si="233"/>
        <v>45226.166999999994</v>
      </c>
      <c r="L778" s="195">
        <f t="shared" si="233"/>
        <v>46582.952010000001</v>
      </c>
      <c r="M778" s="195">
        <f t="shared" si="233"/>
        <v>47980.440570299994</v>
      </c>
      <c r="N778" s="195">
        <f t="shared" si="233"/>
        <v>49419.853787408989</v>
      </c>
      <c r="O778" s="196"/>
    </row>
    <row r="779" spans="1:15" s="197" customFormat="1" hidden="1" outlineLevel="2" x14ac:dyDescent="0.2">
      <c r="A779" s="197" t="s">
        <v>102</v>
      </c>
      <c r="B779" s="190"/>
      <c r="C779" s="190"/>
      <c r="D779" s="191"/>
      <c r="E779" s="192"/>
      <c r="F779" s="193"/>
      <c r="G779" s="194"/>
      <c r="H779" s="195"/>
      <c r="I779" s="195"/>
      <c r="J779" s="195"/>
      <c r="K779" s="195"/>
      <c r="L779" s="195"/>
      <c r="M779" s="195"/>
      <c r="N779" s="195"/>
      <c r="O779" s="196"/>
    </row>
    <row r="780" spans="1:15" s="197" customFormat="1" hidden="1" outlineLevel="2" x14ac:dyDescent="0.2">
      <c r="A780" s="197" t="s">
        <v>102</v>
      </c>
      <c r="B780" s="190"/>
      <c r="C780" s="190"/>
      <c r="D780" s="191" t="str">
        <f>$D$154</f>
        <v>Grade Level Assistant</v>
      </c>
      <c r="E780" s="192"/>
      <c r="F780" s="193"/>
      <c r="G780" s="194"/>
      <c r="H780" s="195">
        <f t="shared" ref="H780:N784" si="234">H308*$F$68</f>
        <v>0</v>
      </c>
      <c r="I780" s="195">
        <f t="shared" si="234"/>
        <v>0</v>
      </c>
      <c r="J780" s="195">
        <f t="shared" si="234"/>
        <v>0</v>
      </c>
      <c r="K780" s="195">
        <f t="shared" si="234"/>
        <v>0</v>
      </c>
      <c r="L780" s="195">
        <f t="shared" si="234"/>
        <v>0</v>
      </c>
      <c r="M780" s="195">
        <f t="shared" si="234"/>
        <v>0</v>
      </c>
      <c r="N780" s="195">
        <f t="shared" si="234"/>
        <v>0</v>
      </c>
      <c r="O780" s="196"/>
    </row>
    <row r="781" spans="1:15" s="197" customFormat="1" hidden="1" outlineLevel="2" x14ac:dyDescent="0.2">
      <c r="A781" s="197" t="s">
        <v>102</v>
      </c>
      <c r="B781" s="190"/>
      <c r="C781" s="190"/>
      <c r="D781" s="191" t="str">
        <f>$D$155</f>
        <v>Grade Level Assistant</v>
      </c>
      <c r="E781" s="192"/>
      <c r="F781" s="193"/>
      <c r="G781" s="194"/>
      <c r="H781" s="195">
        <f t="shared" si="234"/>
        <v>0</v>
      </c>
      <c r="I781" s="195">
        <f t="shared" si="234"/>
        <v>0</v>
      </c>
      <c r="J781" s="195">
        <f t="shared" si="234"/>
        <v>0</v>
      </c>
      <c r="K781" s="195">
        <f t="shared" si="234"/>
        <v>0</v>
      </c>
      <c r="L781" s="195">
        <f t="shared" si="234"/>
        <v>0</v>
      </c>
      <c r="M781" s="195">
        <f t="shared" si="234"/>
        <v>0</v>
      </c>
      <c r="N781" s="195">
        <f t="shared" si="234"/>
        <v>0</v>
      </c>
      <c r="O781" s="196"/>
    </row>
    <row r="782" spans="1:15" s="197" customFormat="1" hidden="1" outlineLevel="2" x14ac:dyDescent="0.2">
      <c r="A782" s="197" t="s">
        <v>102</v>
      </c>
      <c r="B782" s="190"/>
      <c r="C782" s="190"/>
      <c r="D782" s="191" t="str">
        <f>$D$156</f>
        <v>Grade Level Assistant</v>
      </c>
      <c r="E782" s="192"/>
      <c r="F782" s="193"/>
      <c r="G782" s="194"/>
      <c r="H782" s="195">
        <f t="shared" si="234"/>
        <v>0</v>
      </c>
      <c r="I782" s="195">
        <f t="shared" si="234"/>
        <v>0</v>
      </c>
      <c r="J782" s="195">
        <f t="shared" si="234"/>
        <v>0</v>
      </c>
      <c r="K782" s="195">
        <f t="shared" si="234"/>
        <v>0</v>
      </c>
      <c r="L782" s="195">
        <f t="shared" si="234"/>
        <v>0</v>
      </c>
      <c r="M782" s="195">
        <f t="shared" si="234"/>
        <v>0</v>
      </c>
      <c r="N782" s="195">
        <f t="shared" si="234"/>
        <v>0</v>
      </c>
      <c r="O782" s="196"/>
    </row>
    <row r="783" spans="1:15" s="197" customFormat="1" hidden="1" outlineLevel="2" x14ac:dyDescent="0.2">
      <c r="A783" s="197" t="s">
        <v>102</v>
      </c>
      <c r="B783" s="190"/>
      <c r="C783" s="190"/>
      <c r="D783" s="191" t="str">
        <f>$D$157</f>
        <v>Grade Level Assistant</v>
      </c>
      <c r="E783" s="192"/>
      <c r="F783" s="193"/>
      <c r="G783" s="194"/>
      <c r="H783" s="195">
        <f t="shared" si="234"/>
        <v>0</v>
      </c>
      <c r="I783" s="195">
        <f t="shared" si="234"/>
        <v>0</v>
      </c>
      <c r="J783" s="195">
        <f t="shared" si="234"/>
        <v>0</v>
      </c>
      <c r="K783" s="195">
        <f t="shared" si="234"/>
        <v>0</v>
      </c>
      <c r="L783" s="195">
        <f t="shared" si="234"/>
        <v>0</v>
      </c>
      <c r="M783" s="195">
        <f t="shared" si="234"/>
        <v>0</v>
      </c>
      <c r="N783" s="195">
        <f t="shared" si="234"/>
        <v>0</v>
      </c>
      <c r="O783" s="196"/>
    </row>
    <row r="784" spans="1:15" s="198" customFormat="1" hidden="1" outlineLevel="2" x14ac:dyDescent="0.2">
      <c r="A784" s="197" t="s">
        <v>102</v>
      </c>
      <c r="B784" s="190"/>
      <c r="C784" s="190"/>
      <c r="D784" s="191" t="str">
        <f>$D$158</f>
        <v>Grade Level Assistant</v>
      </c>
      <c r="E784" s="192"/>
      <c r="F784" s="193"/>
      <c r="G784" s="194"/>
      <c r="H784" s="195">
        <f t="shared" si="234"/>
        <v>0</v>
      </c>
      <c r="I784" s="195">
        <f t="shared" si="234"/>
        <v>0</v>
      </c>
      <c r="J784" s="195">
        <f t="shared" si="234"/>
        <v>0</v>
      </c>
      <c r="K784" s="195">
        <f t="shared" si="234"/>
        <v>0</v>
      </c>
      <c r="L784" s="195">
        <f t="shared" si="234"/>
        <v>0</v>
      </c>
      <c r="M784" s="195">
        <f t="shared" si="234"/>
        <v>0</v>
      </c>
      <c r="N784" s="195">
        <f t="shared" si="234"/>
        <v>0</v>
      </c>
      <c r="O784" s="196"/>
    </row>
    <row r="785" spans="1:15" s="198" customFormat="1" hidden="1" outlineLevel="2" x14ac:dyDescent="0.2">
      <c r="A785" s="197" t="s">
        <v>102</v>
      </c>
      <c r="B785" s="190"/>
      <c r="C785" s="190"/>
      <c r="D785" s="191"/>
      <c r="E785" s="197"/>
      <c r="F785" s="193"/>
      <c r="G785" s="194"/>
      <c r="H785" s="195"/>
      <c r="I785" s="195"/>
      <c r="J785" s="195"/>
      <c r="K785" s="195"/>
      <c r="L785" s="195"/>
      <c r="M785" s="195"/>
      <c r="N785" s="195"/>
      <c r="O785" s="196"/>
    </row>
    <row r="786" spans="1:15" s="197" customFormat="1" hidden="1" outlineLevel="2" x14ac:dyDescent="0.2">
      <c r="A786" s="197" t="s">
        <v>102</v>
      </c>
      <c r="B786" s="190"/>
      <c r="C786" s="190"/>
      <c r="D786" s="191" t="str">
        <f>$D$160</f>
        <v>Grade Level Teacher</v>
      </c>
      <c r="E786" s="192"/>
      <c r="F786" s="193"/>
      <c r="G786" s="194"/>
      <c r="H786" s="195">
        <f t="shared" ref="H786:N790" si="235">H314*$F$68</f>
        <v>0</v>
      </c>
      <c r="I786" s="195">
        <f t="shared" si="235"/>
        <v>36540</v>
      </c>
      <c r="J786" s="195">
        <f t="shared" si="235"/>
        <v>37636.199999999997</v>
      </c>
      <c r="K786" s="195">
        <f t="shared" si="235"/>
        <v>38765.285999999993</v>
      </c>
      <c r="L786" s="195">
        <f t="shared" si="235"/>
        <v>39928.244579999999</v>
      </c>
      <c r="M786" s="195">
        <f t="shared" si="235"/>
        <v>41126.091917399994</v>
      </c>
      <c r="N786" s="195">
        <f t="shared" si="235"/>
        <v>42359.874674921994</v>
      </c>
      <c r="O786" s="196"/>
    </row>
    <row r="787" spans="1:15" s="197" customFormat="1" hidden="1" outlineLevel="2" x14ac:dyDescent="0.2">
      <c r="A787" s="197" t="s">
        <v>102</v>
      </c>
      <c r="B787" s="190"/>
      <c r="C787" s="190"/>
      <c r="D787" s="191" t="str">
        <f>$D$161</f>
        <v>Grade Level Teacher</v>
      </c>
      <c r="E787" s="192"/>
      <c r="F787" s="193"/>
      <c r="G787" s="194"/>
      <c r="H787" s="195">
        <f t="shared" si="235"/>
        <v>0</v>
      </c>
      <c r="I787" s="195">
        <f t="shared" si="235"/>
        <v>30449.999999999996</v>
      </c>
      <c r="J787" s="195">
        <f t="shared" si="235"/>
        <v>31363.499999999996</v>
      </c>
      <c r="K787" s="195">
        <f t="shared" si="235"/>
        <v>32304.404999999999</v>
      </c>
      <c r="L787" s="195">
        <f t="shared" si="235"/>
        <v>33273.537149999996</v>
      </c>
      <c r="M787" s="195">
        <f t="shared" si="235"/>
        <v>34271.743264499994</v>
      </c>
      <c r="N787" s="195">
        <f t="shared" si="235"/>
        <v>35299.895562434991</v>
      </c>
      <c r="O787" s="196"/>
    </row>
    <row r="788" spans="1:15" s="197" customFormat="1" hidden="1" outlineLevel="2" x14ac:dyDescent="0.2">
      <c r="A788" s="197" t="s">
        <v>102</v>
      </c>
      <c r="B788" s="190"/>
      <c r="C788" s="190"/>
      <c r="D788" s="191" t="str">
        <f>$D$162</f>
        <v>Grade Level Teacher</v>
      </c>
      <c r="E788" s="192"/>
      <c r="F788" s="193"/>
      <c r="G788" s="194"/>
      <c r="H788" s="195">
        <f t="shared" si="235"/>
        <v>0</v>
      </c>
      <c r="I788" s="195">
        <f t="shared" si="235"/>
        <v>30449.999999999996</v>
      </c>
      <c r="J788" s="195">
        <f t="shared" si="235"/>
        <v>31363.499999999996</v>
      </c>
      <c r="K788" s="195">
        <f t="shared" si="235"/>
        <v>32304.404999999999</v>
      </c>
      <c r="L788" s="195">
        <f t="shared" si="235"/>
        <v>33273.537149999996</v>
      </c>
      <c r="M788" s="195">
        <f t="shared" si="235"/>
        <v>34271.743264499994</v>
      </c>
      <c r="N788" s="195">
        <f t="shared" si="235"/>
        <v>35299.895562434991</v>
      </c>
      <c r="O788" s="196"/>
    </row>
    <row r="789" spans="1:15" s="197" customFormat="1" hidden="1" outlineLevel="2" x14ac:dyDescent="0.2">
      <c r="A789" s="197" t="s">
        <v>102</v>
      </c>
      <c r="B789" s="190"/>
      <c r="C789" s="190"/>
      <c r="D789" s="191" t="str">
        <f>$D$163</f>
        <v>Grade Level Teacher</v>
      </c>
      <c r="E789" s="192"/>
      <c r="F789" s="193"/>
      <c r="G789" s="194"/>
      <c r="H789" s="195">
        <f t="shared" si="235"/>
        <v>0</v>
      </c>
      <c r="I789" s="195">
        <f t="shared" si="235"/>
        <v>0</v>
      </c>
      <c r="J789" s="195">
        <f t="shared" si="235"/>
        <v>0</v>
      </c>
      <c r="K789" s="195">
        <f t="shared" si="235"/>
        <v>0</v>
      </c>
      <c r="L789" s="195">
        <f t="shared" si="235"/>
        <v>0</v>
      </c>
      <c r="M789" s="195">
        <f t="shared" si="235"/>
        <v>0</v>
      </c>
      <c r="N789" s="195">
        <f t="shared" si="235"/>
        <v>0</v>
      </c>
      <c r="O789" s="196"/>
    </row>
    <row r="790" spans="1:15" s="197" customFormat="1" hidden="1" outlineLevel="2" x14ac:dyDescent="0.2">
      <c r="A790" s="197" t="s">
        <v>102</v>
      </c>
      <c r="B790" s="190"/>
      <c r="C790" s="190"/>
      <c r="D790" s="191" t="str">
        <f>$D$164</f>
        <v>Grade Level Teacher</v>
      </c>
      <c r="E790" s="192"/>
      <c r="F790" s="193"/>
      <c r="G790" s="194"/>
      <c r="H790" s="195">
        <f t="shared" si="235"/>
        <v>0</v>
      </c>
      <c r="I790" s="195">
        <f t="shared" si="235"/>
        <v>0</v>
      </c>
      <c r="J790" s="195">
        <f t="shared" si="235"/>
        <v>0</v>
      </c>
      <c r="K790" s="195">
        <f t="shared" si="235"/>
        <v>0</v>
      </c>
      <c r="L790" s="195">
        <f t="shared" si="235"/>
        <v>0</v>
      </c>
      <c r="M790" s="195">
        <f t="shared" si="235"/>
        <v>0</v>
      </c>
      <c r="N790" s="195">
        <f t="shared" si="235"/>
        <v>0</v>
      </c>
      <c r="O790" s="196"/>
    </row>
    <row r="791" spans="1:15" s="197" customFormat="1" hidden="1" outlineLevel="2" x14ac:dyDescent="0.2">
      <c r="A791" s="197" t="s">
        <v>102</v>
      </c>
      <c r="B791" s="190"/>
      <c r="C791" s="190"/>
      <c r="D791" s="191"/>
      <c r="E791" s="192"/>
      <c r="F791" s="193"/>
      <c r="G791" s="194"/>
      <c r="H791" s="195"/>
      <c r="I791" s="195"/>
      <c r="J791" s="195"/>
      <c r="K791" s="195"/>
      <c r="L791" s="195"/>
      <c r="M791" s="195"/>
      <c r="N791" s="195"/>
      <c r="O791" s="196"/>
    </row>
    <row r="792" spans="1:15" s="197" customFormat="1" hidden="1" outlineLevel="2" x14ac:dyDescent="0.2">
      <c r="A792" s="197" t="s">
        <v>102</v>
      </c>
      <c r="B792" s="190"/>
      <c r="C792" s="190"/>
      <c r="D792" s="191" t="str">
        <f>$D$166</f>
        <v>Grade Level Assistant</v>
      </c>
      <c r="E792" s="192"/>
      <c r="F792" s="193"/>
      <c r="G792" s="194"/>
      <c r="H792" s="195">
        <f t="shared" ref="H792:N796" si="236">H320*$F$68</f>
        <v>0</v>
      </c>
      <c r="I792" s="195">
        <f t="shared" si="236"/>
        <v>0</v>
      </c>
      <c r="J792" s="195">
        <f t="shared" si="236"/>
        <v>0</v>
      </c>
      <c r="K792" s="195">
        <f t="shared" si="236"/>
        <v>0</v>
      </c>
      <c r="L792" s="195">
        <f t="shared" si="236"/>
        <v>0</v>
      </c>
      <c r="M792" s="195">
        <f t="shared" si="236"/>
        <v>0</v>
      </c>
      <c r="N792" s="195">
        <f t="shared" si="236"/>
        <v>0</v>
      </c>
      <c r="O792" s="196"/>
    </row>
    <row r="793" spans="1:15" s="197" customFormat="1" hidden="1" outlineLevel="2" x14ac:dyDescent="0.2">
      <c r="A793" s="197" t="s">
        <v>102</v>
      </c>
      <c r="B793" s="190"/>
      <c r="C793" s="190"/>
      <c r="D793" s="191" t="str">
        <f>$D$167</f>
        <v>Grade Level Assistant</v>
      </c>
      <c r="E793" s="192"/>
      <c r="F793" s="193"/>
      <c r="G793" s="194"/>
      <c r="H793" s="195">
        <f t="shared" si="236"/>
        <v>0</v>
      </c>
      <c r="I793" s="195">
        <f t="shared" si="236"/>
        <v>0</v>
      </c>
      <c r="J793" s="195">
        <f t="shared" si="236"/>
        <v>0</v>
      </c>
      <c r="K793" s="195">
        <f t="shared" si="236"/>
        <v>0</v>
      </c>
      <c r="L793" s="195">
        <f t="shared" si="236"/>
        <v>0</v>
      </c>
      <c r="M793" s="195">
        <f t="shared" si="236"/>
        <v>0</v>
      </c>
      <c r="N793" s="195">
        <f t="shared" si="236"/>
        <v>0</v>
      </c>
      <c r="O793" s="196"/>
    </row>
    <row r="794" spans="1:15" s="197" customFormat="1" hidden="1" outlineLevel="2" x14ac:dyDescent="0.2">
      <c r="A794" s="197" t="s">
        <v>102</v>
      </c>
      <c r="B794" s="190"/>
      <c r="C794" s="190"/>
      <c r="D794" s="191" t="str">
        <f>$D$168</f>
        <v>Grade Level Assistant</v>
      </c>
      <c r="E794" s="192"/>
      <c r="F794" s="193"/>
      <c r="G794" s="194"/>
      <c r="H794" s="195">
        <f t="shared" si="236"/>
        <v>0</v>
      </c>
      <c r="I794" s="195">
        <f t="shared" si="236"/>
        <v>0</v>
      </c>
      <c r="J794" s="195">
        <f t="shared" si="236"/>
        <v>0</v>
      </c>
      <c r="K794" s="195">
        <f t="shared" si="236"/>
        <v>0</v>
      </c>
      <c r="L794" s="195">
        <f t="shared" si="236"/>
        <v>0</v>
      </c>
      <c r="M794" s="195">
        <f t="shared" si="236"/>
        <v>0</v>
      </c>
      <c r="N794" s="195">
        <f t="shared" si="236"/>
        <v>0</v>
      </c>
      <c r="O794" s="196"/>
    </row>
    <row r="795" spans="1:15" s="197" customFormat="1" hidden="1" outlineLevel="2" x14ac:dyDescent="0.2">
      <c r="A795" s="197" t="s">
        <v>102</v>
      </c>
      <c r="B795" s="190"/>
      <c r="C795" s="190"/>
      <c r="D795" s="191" t="str">
        <f>$D$169</f>
        <v>Grade Level Assistant</v>
      </c>
      <c r="E795" s="192"/>
      <c r="F795" s="193"/>
      <c r="G795" s="194"/>
      <c r="H795" s="195">
        <f t="shared" si="236"/>
        <v>0</v>
      </c>
      <c r="I795" s="195">
        <f t="shared" si="236"/>
        <v>0</v>
      </c>
      <c r="J795" s="195">
        <f t="shared" si="236"/>
        <v>0</v>
      </c>
      <c r="K795" s="195">
        <f t="shared" si="236"/>
        <v>0</v>
      </c>
      <c r="L795" s="195">
        <f t="shared" si="236"/>
        <v>0</v>
      </c>
      <c r="M795" s="195">
        <f t="shared" si="236"/>
        <v>0</v>
      </c>
      <c r="N795" s="195">
        <f t="shared" si="236"/>
        <v>0</v>
      </c>
      <c r="O795" s="196"/>
    </row>
    <row r="796" spans="1:15" s="198" customFormat="1" hidden="1" outlineLevel="2" x14ac:dyDescent="0.2">
      <c r="A796" s="197" t="s">
        <v>102</v>
      </c>
      <c r="B796" s="190"/>
      <c r="C796" s="190"/>
      <c r="D796" s="191" t="str">
        <f>$D$170</f>
        <v>Grade Level Assistant</v>
      </c>
      <c r="E796" s="192"/>
      <c r="F796" s="193"/>
      <c r="G796" s="194"/>
      <c r="H796" s="195">
        <f t="shared" si="236"/>
        <v>0</v>
      </c>
      <c r="I796" s="195">
        <f t="shared" si="236"/>
        <v>0</v>
      </c>
      <c r="J796" s="195">
        <f t="shared" si="236"/>
        <v>0</v>
      </c>
      <c r="K796" s="195">
        <f t="shared" si="236"/>
        <v>0</v>
      </c>
      <c r="L796" s="195">
        <f t="shared" si="236"/>
        <v>0</v>
      </c>
      <c r="M796" s="195">
        <f t="shared" si="236"/>
        <v>0</v>
      </c>
      <c r="N796" s="195">
        <f t="shared" si="236"/>
        <v>0</v>
      </c>
      <c r="O796" s="196"/>
    </row>
    <row r="797" spans="1:15" s="198" customFormat="1" hidden="1" outlineLevel="2" x14ac:dyDescent="0.2">
      <c r="A797" s="197" t="s">
        <v>102</v>
      </c>
      <c r="B797" s="190"/>
      <c r="C797" s="190"/>
      <c r="D797" s="191"/>
      <c r="E797" s="197"/>
      <c r="F797" s="193"/>
      <c r="G797" s="194"/>
      <c r="H797" s="195"/>
      <c r="I797" s="195"/>
      <c r="J797" s="195"/>
      <c r="K797" s="195"/>
      <c r="L797" s="195"/>
      <c r="M797" s="195"/>
      <c r="N797" s="195"/>
      <c r="O797" s="196"/>
    </row>
    <row r="798" spans="1:15" s="197" customFormat="1" hidden="1" outlineLevel="2" x14ac:dyDescent="0.2">
      <c r="A798" s="197" t="s">
        <v>102</v>
      </c>
      <c r="B798" s="190"/>
      <c r="C798" s="190"/>
      <c r="D798" s="191" t="str">
        <f>$D$172</f>
        <v>Grade Level Teacher</v>
      </c>
      <c r="E798" s="192"/>
      <c r="F798" s="193"/>
      <c r="G798" s="194"/>
      <c r="H798" s="195">
        <f t="shared" ref="H798:N802" si="237">H326*$F$68</f>
        <v>0</v>
      </c>
      <c r="I798" s="195">
        <f t="shared" si="237"/>
        <v>6090</v>
      </c>
      <c r="J798" s="195">
        <f t="shared" si="237"/>
        <v>6272.7</v>
      </c>
      <c r="K798" s="195">
        <f t="shared" si="237"/>
        <v>6460.8809999999985</v>
      </c>
      <c r="L798" s="195">
        <f t="shared" si="237"/>
        <v>6654.7074299999995</v>
      </c>
      <c r="M798" s="195">
        <f t="shared" si="237"/>
        <v>6854.3486528999983</v>
      </c>
      <c r="N798" s="195">
        <f t="shared" si="237"/>
        <v>7059.9791124869989</v>
      </c>
      <c r="O798" s="196"/>
    </row>
    <row r="799" spans="1:15" s="197" customFormat="1" hidden="1" outlineLevel="2" x14ac:dyDescent="0.2">
      <c r="A799" s="197" t="s">
        <v>102</v>
      </c>
      <c r="B799" s="190"/>
      <c r="C799" s="190"/>
      <c r="D799" s="191" t="str">
        <f>$D$173</f>
        <v>Grade Level Teacher</v>
      </c>
      <c r="E799" s="192"/>
      <c r="F799" s="193"/>
      <c r="G799" s="194"/>
      <c r="H799" s="195">
        <f t="shared" si="237"/>
        <v>0</v>
      </c>
      <c r="I799" s="195">
        <f t="shared" si="237"/>
        <v>6090</v>
      </c>
      <c r="J799" s="195">
        <f t="shared" si="237"/>
        <v>6272.7</v>
      </c>
      <c r="K799" s="195">
        <f t="shared" si="237"/>
        <v>6460.8809999999985</v>
      </c>
      <c r="L799" s="195">
        <f t="shared" si="237"/>
        <v>6654.7074299999995</v>
      </c>
      <c r="M799" s="195">
        <f t="shared" si="237"/>
        <v>6854.3486528999983</v>
      </c>
      <c r="N799" s="195">
        <f t="shared" si="237"/>
        <v>7059.9791124869989</v>
      </c>
      <c r="O799" s="196"/>
    </row>
    <row r="800" spans="1:15" s="197" customFormat="1" hidden="1" outlineLevel="2" x14ac:dyDescent="0.2">
      <c r="A800" s="197" t="s">
        <v>102</v>
      </c>
      <c r="B800" s="190"/>
      <c r="C800" s="190"/>
      <c r="D800" s="191" t="str">
        <f>$D$174</f>
        <v>Grade Level Teacher</v>
      </c>
      <c r="E800" s="192"/>
      <c r="F800" s="193"/>
      <c r="G800" s="194"/>
      <c r="H800" s="195">
        <f t="shared" si="237"/>
        <v>0</v>
      </c>
      <c r="I800" s="195">
        <f t="shared" si="237"/>
        <v>6090</v>
      </c>
      <c r="J800" s="195">
        <f t="shared" si="237"/>
        <v>6272.7</v>
      </c>
      <c r="K800" s="195">
        <f t="shared" si="237"/>
        <v>6460.8809999999985</v>
      </c>
      <c r="L800" s="195">
        <f t="shared" si="237"/>
        <v>6654.7074299999995</v>
      </c>
      <c r="M800" s="195">
        <f t="shared" si="237"/>
        <v>6854.3486528999983</v>
      </c>
      <c r="N800" s="195">
        <f t="shared" si="237"/>
        <v>7059.9791124869989</v>
      </c>
      <c r="O800" s="196"/>
    </row>
    <row r="801" spans="1:15" s="197" customFormat="1" hidden="1" outlineLevel="2" x14ac:dyDescent="0.2">
      <c r="A801" s="197" t="s">
        <v>102</v>
      </c>
      <c r="B801" s="190"/>
      <c r="C801" s="190"/>
      <c r="D801" s="191" t="str">
        <f>$D$175</f>
        <v>Grade Level Teacher</v>
      </c>
      <c r="E801" s="192"/>
      <c r="F801" s="193"/>
      <c r="G801" s="194"/>
      <c r="H801" s="195">
        <f t="shared" si="237"/>
        <v>0</v>
      </c>
      <c r="I801" s="195">
        <f t="shared" si="237"/>
        <v>6090</v>
      </c>
      <c r="J801" s="195">
        <f t="shared" si="237"/>
        <v>6272.7</v>
      </c>
      <c r="K801" s="195">
        <f t="shared" si="237"/>
        <v>6460.8809999999985</v>
      </c>
      <c r="L801" s="195">
        <f t="shared" si="237"/>
        <v>6654.7074299999995</v>
      </c>
      <c r="M801" s="195">
        <f t="shared" si="237"/>
        <v>6854.3486528999983</v>
      </c>
      <c r="N801" s="195">
        <f t="shared" si="237"/>
        <v>7059.9791124869989</v>
      </c>
      <c r="O801" s="196"/>
    </row>
    <row r="802" spans="1:15" s="197" customFormat="1" hidden="1" outlineLevel="2" x14ac:dyDescent="0.2">
      <c r="A802" s="197" t="s">
        <v>102</v>
      </c>
      <c r="B802" s="190"/>
      <c r="C802" s="190"/>
      <c r="D802" s="191" t="str">
        <f>$D$176</f>
        <v>Grade Level Teacher</v>
      </c>
      <c r="E802" s="192"/>
      <c r="F802" s="193"/>
      <c r="G802" s="194"/>
      <c r="H802" s="195">
        <f t="shared" si="237"/>
        <v>0</v>
      </c>
      <c r="I802" s="195">
        <f t="shared" si="237"/>
        <v>6090</v>
      </c>
      <c r="J802" s="195">
        <f t="shared" si="237"/>
        <v>6272.7</v>
      </c>
      <c r="K802" s="195">
        <f t="shared" si="237"/>
        <v>6460.8809999999985</v>
      </c>
      <c r="L802" s="195">
        <f t="shared" si="237"/>
        <v>6654.7074299999995</v>
      </c>
      <c r="M802" s="195">
        <f t="shared" si="237"/>
        <v>6854.3486528999983</v>
      </c>
      <c r="N802" s="195">
        <f t="shared" si="237"/>
        <v>7059.9791124869989</v>
      </c>
      <c r="O802" s="196"/>
    </row>
    <row r="803" spans="1:15" s="197" customFormat="1" hidden="1" outlineLevel="2" x14ac:dyDescent="0.2">
      <c r="A803" s="197" t="s">
        <v>102</v>
      </c>
      <c r="B803" s="190"/>
      <c r="C803" s="190"/>
      <c r="D803" s="191"/>
      <c r="E803" s="192"/>
      <c r="F803" s="193"/>
      <c r="G803" s="194"/>
      <c r="H803" s="195"/>
      <c r="I803" s="195"/>
      <c r="J803" s="195"/>
      <c r="K803" s="195"/>
      <c r="L803" s="195"/>
      <c r="M803" s="195"/>
      <c r="N803" s="195"/>
      <c r="O803" s="196"/>
    </row>
    <row r="804" spans="1:15" s="197" customFormat="1" hidden="1" outlineLevel="2" x14ac:dyDescent="0.2">
      <c r="A804" s="197" t="s">
        <v>102</v>
      </c>
      <c r="B804" s="190"/>
      <c r="C804" s="190"/>
      <c r="D804" s="191" t="str">
        <f>$D$178</f>
        <v>Grade Level Assistant</v>
      </c>
      <c r="E804" s="192"/>
      <c r="F804" s="193"/>
      <c r="G804" s="194"/>
      <c r="H804" s="195">
        <f t="shared" ref="H804:N808" si="238">H332*$F$68</f>
        <v>0</v>
      </c>
      <c r="I804" s="195">
        <f t="shared" si="238"/>
        <v>0</v>
      </c>
      <c r="J804" s="195">
        <f t="shared" si="238"/>
        <v>0</v>
      </c>
      <c r="K804" s="195">
        <f t="shared" si="238"/>
        <v>0</v>
      </c>
      <c r="L804" s="195">
        <f t="shared" si="238"/>
        <v>0</v>
      </c>
      <c r="M804" s="195">
        <f t="shared" si="238"/>
        <v>0</v>
      </c>
      <c r="N804" s="195">
        <f t="shared" si="238"/>
        <v>0</v>
      </c>
      <c r="O804" s="196"/>
    </row>
    <row r="805" spans="1:15" s="197" customFormat="1" hidden="1" outlineLevel="2" x14ac:dyDescent="0.2">
      <c r="A805" s="197" t="s">
        <v>102</v>
      </c>
      <c r="B805" s="190"/>
      <c r="C805" s="190"/>
      <c r="D805" s="191" t="str">
        <f>$D$179</f>
        <v>Grade Level Assistant</v>
      </c>
      <c r="E805" s="192"/>
      <c r="F805" s="193"/>
      <c r="G805" s="194"/>
      <c r="H805" s="195">
        <f t="shared" si="238"/>
        <v>0</v>
      </c>
      <c r="I805" s="195">
        <f t="shared" si="238"/>
        <v>0</v>
      </c>
      <c r="J805" s="195">
        <f t="shared" si="238"/>
        <v>0</v>
      </c>
      <c r="K805" s="195">
        <f t="shared" si="238"/>
        <v>0</v>
      </c>
      <c r="L805" s="195">
        <f t="shared" si="238"/>
        <v>0</v>
      </c>
      <c r="M805" s="195">
        <f t="shared" si="238"/>
        <v>0</v>
      </c>
      <c r="N805" s="195">
        <f t="shared" si="238"/>
        <v>0</v>
      </c>
      <c r="O805" s="196"/>
    </row>
    <row r="806" spans="1:15" s="197" customFormat="1" hidden="1" outlineLevel="2" x14ac:dyDescent="0.2">
      <c r="A806" s="197" t="s">
        <v>102</v>
      </c>
      <c r="B806" s="190"/>
      <c r="C806" s="190"/>
      <c r="D806" s="191" t="str">
        <f>$D$180</f>
        <v>Grade Level Assistant</v>
      </c>
      <c r="E806" s="192"/>
      <c r="F806" s="193"/>
      <c r="G806" s="194"/>
      <c r="H806" s="195">
        <f t="shared" si="238"/>
        <v>0</v>
      </c>
      <c r="I806" s="195">
        <f t="shared" si="238"/>
        <v>0</v>
      </c>
      <c r="J806" s="195">
        <f t="shared" si="238"/>
        <v>0</v>
      </c>
      <c r="K806" s="195">
        <f t="shared" si="238"/>
        <v>0</v>
      </c>
      <c r="L806" s="195">
        <f t="shared" si="238"/>
        <v>0</v>
      </c>
      <c r="M806" s="195">
        <f t="shared" si="238"/>
        <v>0</v>
      </c>
      <c r="N806" s="195">
        <f t="shared" si="238"/>
        <v>0</v>
      </c>
      <c r="O806" s="196"/>
    </row>
    <row r="807" spans="1:15" s="197" customFormat="1" hidden="1" outlineLevel="2" x14ac:dyDescent="0.2">
      <c r="A807" s="197" t="s">
        <v>102</v>
      </c>
      <c r="B807" s="190"/>
      <c r="C807" s="190"/>
      <c r="D807" s="191" t="str">
        <f>$D$181</f>
        <v>Grade Level Assistant</v>
      </c>
      <c r="E807" s="192"/>
      <c r="F807" s="193"/>
      <c r="G807" s="194"/>
      <c r="H807" s="195">
        <f t="shared" si="238"/>
        <v>0</v>
      </c>
      <c r="I807" s="195">
        <f t="shared" si="238"/>
        <v>0</v>
      </c>
      <c r="J807" s="195">
        <f t="shared" si="238"/>
        <v>0</v>
      </c>
      <c r="K807" s="195">
        <f t="shared" si="238"/>
        <v>0</v>
      </c>
      <c r="L807" s="195">
        <f t="shared" si="238"/>
        <v>0</v>
      </c>
      <c r="M807" s="195">
        <f t="shared" si="238"/>
        <v>0</v>
      </c>
      <c r="N807" s="195">
        <f t="shared" si="238"/>
        <v>0</v>
      </c>
      <c r="O807" s="196"/>
    </row>
    <row r="808" spans="1:15" s="198" customFormat="1" hidden="1" outlineLevel="2" x14ac:dyDescent="0.2">
      <c r="A808" s="197" t="s">
        <v>102</v>
      </c>
      <c r="B808" s="190"/>
      <c r="C808" s="190"/>
      <c r="D808" s="191" t="str">
        <f>$D$182</f>
        <v>Grade Level Assistant</v>
      </c>
      <c r="E808" s="192"/>
      <c r="F808" s="193"/>
      <c r="G808" s="194"/>
      <c r="H808" s="195">
        <f t="shared" si="238"/>
        <v>0</v>
      </c>
      <c r="I808" s="195">
        <f t="shared" si="238"/>
        <v>0</v>
      </c>
      <c r="J808" s="195">
        <f t="shared" si="238"/>
        <v>0</v>
      </c>
      <c r="K808" s="195">
        <f t="shared" si="238"/>
        <v>0</v>
      </c>
      <c r="L808" s="195">
        <f t="shared" si="238"/>
        <v>0</v>
      </c>
      <c r="M808" s="195">
        <f t="shared" si="238"/>
        <v>0</v>
      </c>
      <c r="N808" s="195">
        <f t="shared" si="238"/>
        <v>0</v>
      </c>
      <c r="O808" s="196"/>
    </row>
    <row r="809" spans="1:15" s="198" customFormat="1" hidden="1" outlineLevel="2" x14ac:dyDescent="0.2">
      <c r="A809" s="197" t="s">
        <v>102</v>
      </c>
      <c r="B809" s="190"/>
      <c r="C809" s="190"/>
      <c r="D809" s="191"/>
      <c r="E809" s="197"/>
      <c r="F809" s="193"/>
      <c r="G809" s="194"/>
      <c r="H809" s="195"/>
      <c r="I809" s="195"/>
      <c r="J809" s="195"/>
      <c r="K809" s="195"/>
      <c r="L809" s="195"/>
      <c r="M809" s="195"/>
      <c r="N809" s="195"/>
      <c r="O809" s="196"/>
    </row>
    <row r="810" spans="1:15" s="197" customFormat="1" hidden="1" outlineLevel="2" x14ac:dyDescent="0.2">
      <c r="A810" s="197" t="s">
        <v>102</v>
      </c>
      <c r="B810" s="190"/>
      <c r="C810" s="190"/>
      <c r="D810" s="191" t="str">
        <f>$D$184</f>
        <v>Grade Level Teacher</v>
      </c>
      <c r="E810" s="192"/>
      <c r="F810" s="193"/>
      <c r="G810" s="194"/>
      <c r="H810" s="195">
        <f t="shared" ref="H810:N814" si="239">H338*$F$68</f>
        <v>0</v>
      </c>
      <c r="I810" s="195">
        <f t="shared" si="239"/>
        <v>6090</v>
      </c>
      <c r="J810" s="195">
        <f t="shared" si="239"/>
        <v>6272.7</v>
      </c>
      <c r="K810" s="195">
        <f t="shared" si="239"/>
        <v>6460.8809999999985</v>
      </c>
      <c r="L810" s="195">
        <f t="shared" si="239"/>
        <v>6654.7074299999995</v>
      </c>
      <c r="M810" s="195">
        <f t="shared" si="239"/>
        <v>6854.3486528999983</v>
      </c>
      <c r="N810" s="195">
        <f t="shared" si="239"/>
        <v>7059.9791124869989</v>
      </c>
      <c r="O810" s="196"/>
    </row>
    <row r="811" spans="1:15" s="197" customFormat="1" hidden="1" outlineLevel="2" x14ac:dyDescent="0.2">
      <c r="A811" s="197" t="s">
        <v>102</v>
      </c>
      <c r="B811" s="190"/>
      <c r="C811" s="190"/>
      <c r="D811" s="191" t="str">
        <f>$D$185</f>
        <v>Grade Level Teacher</v>
      </c>
      <c r="E811" s="192"/>
      <c r="F811" s="193"/>
      <c r="G811" s="194"/>
      <c r="H811" s="195">
        <f t="shared" si="239"/>
        <v>0</v>
      </c>
      <c r="I811" s="195">
        <f t="shared" si="239"/>
        <v>6090</v>
      </c>
      <c r="J811" s="195">
        <f t="shared" si="239"/>
        <v>6272.7</v>
      </c>
      <c r="K811" s="195">
        <f t="shared" si="239"/>
        <v>6460.8809999999985</v>
      </c>
      <c r="L811" s="195">
        <f t="shared" si="239"/>
        <v>6654.7074299999995</v>
      </c>
      <c r="M811" s="195">
        <f t="shared" si="239"/>
        <v>6854.3486528999983</v>
      </c>
      <c r="N811" s="195">
        <f t="shared" si="239"/>
        <v>7059.9791124869989</v>
      </c>
      <c r="O811" s="196"/>
    </row>
    <row r="812" spans="1:15" s="197" customFormat="1" hidden="1" outlineLevel="2" x14ac:dyDescent="0.2">
      <c r="A812" s="197" t="s">
        <v>102</v>
      </c>
      <c r="B812" s="190"/>
      <c r="C812" s="190"/>
      <c r="D812" s="191" t="str">
        <f>$D$186</f>
        <v>Grade Level Teacher</v>
      </c>
      <c r="E812" s="192"/>
      <c r="F812" s="193"/>
      <c r="G812" s="194"/>
      <c r="H812" s="195">
        <f t="shared" si="239"/>
        <v>0</v>
      </c>
      <c r="I812" s="195">
        <f t="shared" si="239"/>
        <v>6090</v>
      </c>
      <c r="J812" s="195">
        <f t="shared" si="239"/>
        <v>6272.7</v>
      </c>
      <c r="K812" s="195">
        <f t="shared" si="239"/>
        <v>6460.8809999999985</v>
      </c>
      <c r="L812" s="195">
        <f t="shared" si="239"/>
        <v>6654.7074299999995</v>
      </c>
      <c r="M812" s="195">
        <f t="shared" si="239"/>
        <v>6854.3486528999983</v>
      </c>
      <c r="N812" s="195">
        <f t="shared" si="239"/>
        <v>7059.9791124869989</v>
      </c>
      <c r="O812" s="196"/>
    </row>
    <row r="813" spans="1:15" s="197" customFormat="1" hidden="1" outlineLevel="2" x14ac:dyDescent="0.2">
      <c r="A813" s="197" t="s">
        <v>102</v>
      </c>
      <c r="B813" s="190"/>
      <c r="C813" s="190"/>
      <c r="D813" s="191" t="str">
        <f>$D$187</f>
        <v>Grade Level Teacher</v>
      </c>
      <c r="E813" s="192"/>
      <c r="F813" s="193"/>
      <c r="G813" s="194"/>
      <c r="H813" s="195">
        <f t="shared" si="239"/>
        <v>0</v>
      </c>
      <c r="I813" s="195">
        <f t="shared" si="239"/>
        <v>6090</v>
      </c>
      <c r="J813" s="195">
        <f t="shared" si="239"/>
        <v>6272.7</v>
      </c>
      <c r="K813" s="195">
        <f t="shared" si="239"/>
        <v>6460.8809999999985</v>
      </c>
      <c r="L813" s="195">
        <f t="shared" si="239"/>
        <v>6654.7074299999995</v>
      </c>
      <c r="M813" s="195">
        <f t="shared" si="239"/>
        <v>6854.3486528999983</v>
      </c>
      <c r="N813" s="195">
        <f t="shared" si="239"/>
        <v>7059.9791124869989</v>
      </c>
      <c r="O813" s="196"/>
    </row>
    <row r="814" spans="1:15" s="197" customFormat="1" hidden="1" outlineLevel="2" x14ac:dyDescent="0.2">
      <c r="A814" s="197" t="s">
        <v>102</v>
      </c>
      <c r="B814" s="190"/>
      <c r="C814" s="190"/>
      <c r="D814" s="191" t="str">
        <f>$D$188</f>
        <v>Grade Level Teacher</v>
      </c>
      <c r="E814" s="192"/>
      <c r="F814" s="193"/>
      <c r="G814" s="194"/>
      <c r="H814" s="195">
        <f t="shared" si="239"/>
        <v>0</v>
      </c>
      <c r="I814" s="195">
        <f t="shared" si="239"/>
        <v>6090</v>
      </c>
      <c r="J814" s="195">
        <f t="shared" si="239"/>
        <v>6272.7</v>
      </c>
      <c r="K814" s="195">
        <f t="shared" si="239"/>
        <v>6460.8809999999985</v>
      </c>
      <c r="L814" s="195">
        <f t="shared" si="239"/>
        <v>6654.7074299999995</v>
      </c>
      <c r="M814" s="195">
        <f t="shared" si="239"/>
        <v>6854.3486528999983</v>
      </c>
      <c r="N814" s="195">
        <f t="shared" si="239"/>
        <v>7059.9791124869989</v>
      </c>
      <c r="O814" s="196"/>
    </row>
    <row r="815" spans="1:15" s="197" customFormat="1" hidden="1" outlineLevel="2" x14ac:dyDescent="0.2">
      <c r="A815" s="197" t="s">
        <v>102</v>
      </c>
      <c r="B815" s="190"/>
      <c r="C815" s="190"/>
      <c r="D815" s="191"/>
      <c r="E815" s="192"/>
      <c r="F815" s="193"/>
      <c r="G815" s="194"/>
      <c r="H815" s="195"/>
      <c r="I815" s="195"/>
      <c r="J815" s="195"/>
      <c r="K815" s="195"/>
      <c r="L815" s="195"/>
      <c r="M815" s="195"/>
      <c r="N815" s="195"/>
      <c r="O815" s="196"/>
    </row>
    <row r="816" spans="1:15" s="197" customFormat="1" hidden="1" outlineLevel="2" x14ac:dyDescent="0.2">
      <c r="A816" s="197" t="s">
        <v>102</v>
      </c>
      <c r="B816" s="190"/>
      <c r="C816" s="190"/>
      <c r="D816" s="191" t="str">
        <f>$D$190</f>
        <v>Grade Level Assistant</v>
      </c>
      <c r="E816" s="192"/>
      <c r="F816" s="193"/>
      <c r="G816" s="194"/>
      <c r="H816" s="195">
        <f t="shared" ref="H816:N820" si="240">H344*$F$68</f>
        <v>0</v>
      </c>
      <c r="I816" s="195">
        <f t="shared" si="240"/>
        <v>0</v>
      </c>
      <c r="J816" s="195">
        <f t="shared" si="240"/>
        <v>0</v>
      </c>
      <c r="K816" s="195">
        <f t="shared" si="240"/>
        <v>0</v>
      </c>
      <c r="L816" s="195">
        <f t="shared" si="240"/>
        <v>0</v>
      </c>
      <c r="M816" s="195">
        <f t="shared" si="240"/>
        <v>0</v>
      </c>
      <c r="N816" s="195">
        <f t="shared" si="240"/>
        <v>0</v>
      </c>
      <c r="O816" s="196"/>
    </row>
    <row r="817" spans="1:15" s="197" customFormat="1" hidden="1" outlineLevel="2" x14ac:dyDescent="0.2">
      <c r="A817" s="197" t="s">
        <v>102</v>
      </c>
      <c r="B817" s="190"/>
      <c r="C817" s="190"/>
      <c r="D817" s="191" t="str">
        <f>$D$191</f>
        <v>Grade Level Assistant</v>
      </c>
      <c r="E817" s="192"/>
      <c r="F817" s="193"/>
      <c r="G817" s="194"/>
      <c r="H817" s="195">
        <f t="shared" si="240"/>
        <v>0</v>
      </c>
      <c r="I817" s="195">
        <f t="shared" si="240"/>
        <v>0</v>
      </c>
      <c r="J817" s="195">
        <f t="shared" si="240"/>
        <v>0</v>
      </c>
      <c r="K817" s="195">
        <f t="shared" si="240"/>
        <v>0</v>
      </c>
      <c r="L817" s="195">
        <f t="shared" si="240"/>
        <v>0</v>
      </c>
      <c r="M817" s="195">
        <f t="shared" si="240"/>
        <v>0</v>
      </c>
      <c r="N817" s="195">
        <f t="shared" si="240"/>
        <v>0</v>
      </c>
      <c r="O817" s="196"/>
    </row>
    <row r="818" spans="1:15" s="197" customFormat="1" hidden="1" outlineLevel="2" x14ac:dyDescent="0.2">
      <c r="A818" s="197" t="s">
        <v>102</v>
      </c>
      <c r="B818" s="190"/>
      <c r="C818" s="190"/>
      <c r="D818" s="191" t="str">
        <f>$D$192</f>
        <v>Grade Level Assistant</v>
      </c>
      <c r="E818" s="192"/>
      <c r="F818" s="193"/>
      <c r="G818" s="194"/>
      <c r="H818" s="195">
        <f t="shared" si="240"/>
        <v>0</v>
      </c>
      <c r="I818" s="195">
        <f t="shared" si="240"/>
        <v>0</v>
      </c>
      <c r="J818" s="195">
        <f t="shared" si="240"/>
        <v>0</v>
      </c>
      <c r="K818" s="195">
        <f t="shared" si="240"/>
        <v>0</v>
      </c>
      <c r="L818" s="195">
        <f t="shared" si="240"/>
        <v>0</v>
      </c>
      <c r="M818" s="195">
        <f t="shared" si="240"/>
        <v>0</v>
      </c>
      <c r="N818" s="195">
        <f t="shared" si="240"/>
        <v>0</v>
      </c>
      <c r="O818" s="196"/>
    </row>
    <row r="819" spans="1:15" s="197" customFormat="1" hidden="1" outlineLevel="2" x14ac:dyDescent="0.2">
      <c r="A819" s="197" t="s">
        <v>102</v>
      </c>
      <c r="B819" s="190"/>
      <c r="C819" s="190"/>
      <c r="D819" s="191" t="str">
        <f>$D$193</f>
        <v>Grade Level Assistant</v>
      </c>
      <c r="E819" s="192"/>
      <c r="F819" s="193"/>
      <c r="G819" s="194"/>
      <c r="H819" s="195">
        <f t="shared" si="240"/>
        <v>0</v>
      </c>
      <c r="I819" s="195">
        <f t="shared" si="240"/>
        <v>0</v>
      </c>
      <c r="J819" s="195">
        <f t="shared" si="240"/>
        <v>0</v>
      </c>
      <c r="K819" s="195">
        <f t="shared" si="240"/>
        <v>0</v>
      </c>
      <c r="L819" s="195">
        <f t="shared" si="240"/>
        <v>0</v>
      </c>
      <c r="M819" s="195">
        <f t="shared" si="240"/>
        <v>0</v>
      </c>
      <c r="N819" s="195">
        <f t="shared" si="240"/>
        <v>0</v>
      </c>
      <c r="O819" s="196"/>
    </row>
    <row r="820" spans="1:15" s="198" customFormat="1" hidden="1" outlineLevel="2" x14ac:dyDescent="0.2">
      <c r="A820" s="197" t="s">
        <v>102</v>
      </c>
      <c r="B820" s="190"/>
      <c r="C820" s="190"/>
      <c r="D820" s="191" t="str">
        <f>$D$194</f>
        <v>Grade Level Assistant</v>
      </c>
      <c r="E820" s="192"/>
      <c r="F820" s="193"/>
      <c r="G820" s="194"/>
      <c r="H820" s="195">
        <f t="shared" si="240"/>
        <v>0</v>
      </c>
      <c r="I820" s="195">
        <f t="shared" si="240"/>
        <v>0</v>
      </c>
      <c r="J820" s="195">
        <f t="shared" si="240"/>
        <v>0</v>
      </c>
      <c r="K820" s="195">
        <f t="shared" si="240"/>
        <v>0</v>
      </c>
      <c r="L820" s="195">
        <f t="shared" si="240"/>
        <v>0</v>
      </c>
      <c r="M820" s="195">
        <f t="shared" si="240"/>
        <v>0</v>
      </c>
      <c r="N820" s="195">
        <f t="shared" si="240"/>
        <v>0</v>
      </c>
      <c r="O820" s="196"/>
    </row>
    <row r="821" spans="1:15" s="198" customFormat="1" hidden="1" outlineLevel="2" x14ac:dyDescent="0.2">
      <c r="A821" s="197" t="s">
        <v>102</v>
      </c>
      <c r="B821" s="190"/>
      <c r="C821" s="190"/>
      <c r="D821" s="191"/>
      <c r="E821" s="197"/>
      <c r="F821" s="193"/>
      <c r="G821" s="194"/>
      <c r="H821" s="195"/>
      <c r="I821" s="195"/>
      <c r="J821" s="195"/>
      <c r="K821" s="195"/>
      <c r="L821" s="195"/>
      <c r="M821" s="195"/>
      <c r="N821" s="195"/>
      <c r="O821" s="196"/>
    </row>
    <row r="822" spans="1:15" s="197" customFormat="1" hidden="1" outlineLevel="2" x14ac:dyDescent="0.2">
      <c r="A822" s="197" t="s">
        <v>102</v>
      </c>
      <c r="B822" s="190"/>
      <c r="C822" s="190"/>
      <c r="D822" s="191" t="str">
        <f>$D$196</f>
        <v>Grade Level Teacher</v>
      </c>
      <c r="E822" s="192"/>
      <c r="F822" s="193"/>
      <c r="G822" s="194"/>
      <c r="H822" s="195">
        <f t="shared" ref="H822:N827" si="241">H350*$F$68</f>
        <v>0</v>
      </c>
      <c r="I822" s="195">
        <f t="shared" si="241"/>
        <v>6090</v>
      </c>
      <c r="J822" s="195">
        <f t="shared" si="241"/>
        <v>6272.7</v>
      </c>
      <c r="K822" s="195">
        <f t="shared" si="241"/>
        <v>6460.8809999999985</v>
      </c>
      <c r="L822" s="195">
        <f t="shared" si="241"/>
        <v>6654.7074299999995</v>
      </c>
      <c r="M822" s="195">
        <f t="shared" si="241"/>
        <v>6854.3486528999983</v>
      </c>
      <c r="N822" s="195">
        <f t="shared" si="241"/>
        <v>7059.9791124869989</v>
      </c>
      <c r="O822" s="196"/>
    </row>
    <row r="823" spans="1:15" s="197" customFormat="1" hidden="1" outlineLevel="2" x14ac:dyDescent="0.2">
      <c r="A823" s="197" t="s">
        <v>102</v>
      </c>
      <c r="B823" s="190"/>
      <c r="C823" s="190"/>
      <c r="D823" s="191" t="str">
        <f>$D$197</f>
        <v>Grade Level Teacher</v>
      </c>
      <c r="E823" s="192"/>
      <c r="F823" s="193"/>
      <c r="G823" s="194"/>
      <c r="H823" s="195">
        <f t="shared" si="241"/>
        <v>0</v>
      </c>
      <c r="I823" s="195">
        <f t="shared" si="241"/>
        <v>6090</v>
      </c>
      <c r="J823" s="195">
        <f t="shared" si="241"/>
        <v>6272.7</v>
      </c>
      <c r="K823" s="195">
        <f t="shared" si="241"/>
        <v>6460.8809999999985</v>
      </c>
      <c r="L823" s="195">
        <f t="shared" si="241"/>
        <v>6654.7074299999995</v>
      </c>
      <c r="M823" s="195">
        <f t="shared" si="241"/>
        <v>6854.3486528999983</v>
      </c>
      <c r="N823" s="195">
        <f t="shared" si="241"/>
        <v>7059.9791124869989</v>
      </c>
      <c r="O823" s="196"/>
    </row>
    <row r="824" spans="1:15" s="197" customFormat="1" hidden="1" outlineLevel="2" x14ac:dyDescent="0.2">
      <c r="A824" s="197" t="s">
        <v>102</v>
      </c>
      <c r="B824" s="190"/>
      <c r="C824" s="190"/>
      <c r="D824" s="191" t="str">
        <f>$D$198</f>
        <v>Grade Level Teacher</v>
      </c>
      <c r="E824" s="192"/>
      <c r="F824" s="193"/>
      <c r="G824" s="194"/>
      <c r="H824" s="195">
        <f t="shared" si="241"/>
        <v>0</v>
      </c>
      <c r="I824" s="195">
        <f t="shared" si="241"/>
        <v>6090</v>
      </c>
      <c r="J824" s="195">
        <f t="shared" si="241"/>
        <v>6272.7</v>
      </c>
      <c r="K824" s="195">
        <f t="shared" si="241"/>
        <v>6460.8809999999985</v>
      </c>
      <c r="L824" s="195">
        <f t="shared" si="241"/>
        <v>6654.7074299999995</v>
      </c>
      <c r="M824" s="195">
        <f t="shared" si="241"/>
        <v>6854.3486528999983</v>
      </c>
      <c r="N824" s="195">
        <f t="shared" si="241"/>
        <v>7059.9791124869989</v>
      </c>
      <c r="O824" s="196"/>
    </row>
    <row r="825" spans="1:15" s="197" customFormat="1" hidden="1" outlineLevel="2" x14ac:dyDescent="0.2">
      <c r="A825" s="197" t="s">
        <v>102</v>
      </c>
      <c r="B825" s="190"/>
      <c r="C825" s="190"/>
      <c r="D825" s="191" t="str">
        <f>$D$199</f>
        <v>Grade Level Teacher</v>
      </c>
      <c r="E825" s="192"/>
      <c r="F825" s="193"/>
      <c r="G825" s="194"/>
      <c r="H825" s="195">
        <f t="shared" si="241"/>
        <v>0</v>
      </c>
      <c r="I825" s="195">
        <f t="shared" si="241"/>
        <v>6090</v>
      </c>
      <c r="J825" s="195">
        <f t="shared" si="241"/>
        <v>6272.7</v>
      </c>
      <c r="K825" s="195">
        <f t="shared" si="241"/>
        <v>6460.8809999999985</v>
      </c>
      <c r="L825" s="195">
        <f t="shared" si="241"/>
        <v>6654.7074299999995</v>
      </c>
      <c r="M825" s="195">
        <f t="shared" si="241"/>
        <v>6854.3486528999983</v>
      </c>
      <c r="N825" s="195">
        <f t="shared" si="241"/>
        <v>7059.9791124869989</v>
      </c>
      <c r="O825" s="196"/>
    </row>
    <row r="826" spans="1:15" s="197" customFormat="1" hidden="1" outlineLevel="2" x14ac:dyDescent="0.2">
      <c r="A826" s="197" t="s">
        <v>102</v>
      </c>
      <c r="B826" s="190"/>
      <c r="C826" s="190"/>
      <c r="D826" s="191" t="str">
        <f>$D$200</f>
        <v>Grade Level Teacher</v>
      </c>
      <c r="E826" s="192"/>
      <c r="F826" s="193"/>
      <c r="G826" s="194"/>
      <c r="H826" s="195">
        <f t="shared" si="241"/>
        <v>0</v>
      </c>
      <c r="I826" s="195">
        <f t="shared" si="241"/>
        <v>6090</v>
      </c>
      <c r="J826" s="195">
        <f t="shared" si="241"/>
        <v>6272.7</v>
      </c>
      <c r="K826" s="195">
        <f t="shared" si="241"/>
        <v>6460.8809999999985</v>
      </c>
      <c r="L826" s="195">
        <f t="shared" si="241"/>
        <v>6654.7074299999995</v>
      </c>
      <c r="M826" s="195">
        <f t="shared" si="241"/>
        <v>6854.3486528999983</v>
      </c>
      <c r="N826" s="195">
        <f t="shared" si="241"/>
        <v>7059.9791124869989</v>
      </c>
      <c r="O826" s="196"/>
    </row>
    <row r="827" spans="1:15" s="197" customFormat="1" hidden="1" outlineLevel="2" x14ac:dyDescent="0.2">
      <c r="A827" s="197" t="s">
        <v>102</v>
      </c>
      <c r="B827" s="190"/>
      <c r="C827" s="190"/>
      <c r="D827" s="191" t="str">
        <f>$D$201</f>
        <v>Grade Level Teacher</v>
      </c>
      <c r="E827" s="192"/>
      <c r="F827" s="193"/>
      <c r="G827" s="194"/>
      <c r="H827" s="195">
        <f t="shared" si="241"/>
        <v>0</v>
      </c>
      <c r="I827" s="195">
        <f t="shared" si="241"/>
        <v>0</v>
      </c>
      <c r="J827" s="195">
        <f t="shared" si="241"/>
        <v>0</v>
      </c>
      <c r="K827" s="195">
        <f t="shared" si="241"/>
        <v>0</v>
      </c>
      <c r="L827" s="195">
        <f t="shared" si="241"/>
        <v>0</v>
      </c>
      <c r="M827" s="195">
        <f t="shared" si="241"/>
        <v>6854.3486528999983</v>
      </c>
      <c r="N827" s="195">
        <f t="shared" si="241"/>
        <v>7059.9791124869989</v>
      </c>
      <c r="O827" s="196"/>
    </row>
    <row r="828" spans="1:15" s="198" customFormat="1" hidden="1" outlineLevel="2" x14ac:dyDescent="0.2">
      <c r="A828" s="197" t="s">
        <v>102</v>
      </c>
      <c r="B828" s="190"/>
      <c r="C828" s="190"/>
      <c r="D828" s="191"/>
      <c r="E828" s="197"/>
      <c r="F828" s="193"/>
      <c r="G828" s="194"/>
      <c r="H828" s="195"/>
      <c r="I828" s="195"/>
      <c r="J828" s="195"/>
      <c r="K828" s="195"/>
      <c r="L828" s="195"/>
      <c r="M828" s="195"/>
      <c r="N828" s="195"/>
      <c r="O828" s="196"/>
    </row>
    <row r="829" spans="1:15" s="197" customFormat="1" hidden="1" outlineLevel="2" x14ac:dyDescent="0.2">
      <c r="A829" s="197" t="s">
        <v>102</v>
      </c>
      <c r="B829" s="190"/>
      <c r="C829" s="190"/>
      <c r="D829" s="191" t="str">
        <f>$D$203</f>
        <v>Grade Level Teacher</v>
      </c>
      <c r="E829" s="192"/>
      <c r="F829" s="193"/>
      <c r="G829" s="194"/>
      <c r="H829" s="195">
        <f t="shared" ref="H829:N833" si="242">H357*$F$68</f>
        <v>0</v>
      </c>
      <c r="I829" s="195">
        <f t="shared" si="242"/>
        <v>24360</v>
      </c>
      <c r="J829" s="195">
        <f t="shared" si="242"/>
        <v>25090.799999999999</v>
      </c>
      <c r="K829" s="195">
        <f t="shared" si="242"/>
        <v>25843.523999999994</v>
      </c>
      <c r="L829" s="195">
        <f t="shared" si="242"/>
        <v>26618.829719999998</v>
      </c>
      <c r="M829" s="195">
        <f t="shared" si="242"/>
        <v>27417.394611599993</v>
      </c>
      <c r="N829" s="195">
        <f t="shared" si="242"/>
        <v>28239.916449947996</v>
      </c>
      <c r="O829" s="196"/>
    </row>
    <row r="830" spans="1:15" s="197" customFormat="1" hidden="1" outlineLevel="2" x14ac:dyDescent="0.2">
      <c r="A830" s="197" t="s">
        <v>102</v>
      </c>
      <c r="B830" s="190"/>
      <c r="C830" s="190"/>
      <c r="D830" s="191" t="str">
        <f>$D$204</f>
        <v>Grade Level Teacher</v>
      </c>
      <c r="E830" s="192"/>
      <c r="F830" s="193"/>
      <c r="G830" s="194"/>
      <c r="H830" s="195">
        <f t="shared" si="242"/>
        <v>0</v>
      </c>
      <c r="I830" s="195">
        <f t="shared" si="242"/>
        <v>0</v>
      </c>
      <c r="J830" s="195">
        <f t="shared" si="242"/>
        <v>12545.4</v>
      </c>
      <c r="K830" s="195">
        <f t="shared" si="242"/>
        <v>12921.761999999997</v>
      </c>
      <c r="L830" s="195">
        <f t="shared" si="242"/>
        <v>13309.414859999999</v>
      </c>
      <c r="M830" s="195">
        <f t="shared" si="242"/>
        <v>13708.697305799997</v>
      </c>
      <c r="N830" s="195">
        <f t="shared" si="242"/>
        <v>14119.958224973998</v>
      </c>
      <c r="O830" s="196"/>
    </row>
    <row r="831" spans="1:15" s="197" customFormat="1" hidden="1" outlineLevel="2" x14ac:dyDescent="0.2">
      <c r="A831" s="197" t="s">
        <v>102</v>
      </c>
      <c r="B831" s="190"/>
      <c r="C831" s="190"/>
      <c r="D831" s="191" t="str">
        <f>$D$205</f>
        <v>Grade Level Teacher</v>
      </c>
      <c r="E831" s="192"/>
      <c r="F831" s="193"/>
      <c r="G831" s="194"/>
      <c r="H831" s="195">
        <f t="shared" si="242"/>
        <v>0</v>
      </c>
      <c r="I831" s="195">
        <f t="shared" si="242"/>
        <v>0</v>
      </c>
      <c r="J831" s="195">
        <f t="shared" si="242"/>
        <v>0</v>
      </c>
      <c r="K831" s="195">
        <f t="shared" si="242"/>
        <v>6460.8809999999985</v>
      </c>
      <c r="L831" s="195">
        <f t="shared" si="242"/>
        <v>6654.7074299999995</v>
      </c>
      <c r="M831" s="195">
        <f t="shared" si="242"/>
        <v>6854.3486528999983</v>
      </c>
      <c r="N831" s="195">
        <f t="shared" si="242"/>
        <v>7059.9791124869989</v>
      </c>
      <c r="O831" s="196"/>
    </row>
    <row r="832" spans="1:15" s="197" customFormat="1" hidden="1" outlineLevel="2" x14ac:dyDescent="0.2">
      <c r="A832" s="197" t="s">
        <v>102</v>
      </c>
      <c r="B832" s="190"/>
      <c r="C832" s="190"/>
      <c r="D832" s="191" t="str">
        <f>$D$206</f>
        <v>Grade Level Teacher</v>
      </c>
      <c r="E832" s="192"/>
      <c r="F832" s="193"/>
      <c r="G832" s="194"/>
      <c r="H832" s="195">
        <f t="shared" si="242"/>
        <v>0</v>
      </c>
      <c r="I832" s="195">
        <f t="shared" si="242"/>
        <v>5206.95</v>
      </c>
      <c r="J832" s="195">
        <f t="shared" si="242"/>
        <v>5363.1585000000005</v>
      </c>
      <c r="K832" s="195">
        <f t="shared" si="242"/>
        <v>5524.0532549999998</v>
      </c>
      <c r="L832" s="195">
        <f t="shared" si="242"/>
        <v>5689.774852649999</v>
      </c>
      <c r="M832" s="195">
        <f t="shared" si="242"/>
        <v>5860.4680982294985</v>
      </c>
      <c r="N832" s="195">
        <f t="shared" si="242"/>
        <v>6036.2821411763844</v>
      </c>
      <c r="O832" s="196"/>
    </row>
    <row r="833" spans="1:15" s="197" customFormat="1" hidden="1" outlineLevel="2" x14ac:dyDescent="0.2">
      <c r="A833" s="197" t="s">
        <v>102</v>
      </c>
      <c r="B833" s="190"/>
      <c r="C833" s="190"/>
      <c r="D833" s="191" t="str">
        <f>$D$207</f>
        <v>Grade Level Teacher</v>
      </c>
      <c r="E833" s="192"/>
      <c r="F833" s="193"/>
      <c r="G833" s="194"/>
      <c r="H833" s="195">
        <f t="shared" si="242"/>
        <v>0</v>
      </c>
      <c r="I833" s="195">
        <f t="shared" si="242"/>
        <v>2900</v>
      </c>
      <c r="J833" s="195">
        <f t="shared" si="242"/>
        <v>2987</v>
      </c>
      <c r="K833" s="195">
        <f t="shared" si="242"/>
        <v>3076.6099999999997</v>
      </c>
      <c r="L833" s="195">
        <f t="shared" si="242"/>
        <v>3168.9083000000001</v>
      </c>
      <c r="M833" s="195">
        <f t="shared" si="242"/>
        <v>3263.9755489999993</v>
      </c>
      <c r="N833" s="195">
        <f t="shared" si="242"/>
        <v>3361.8948154699992</v>
      </c>
      <c r="O833" s="196"/>
    </row>
    <row r="834" spans="1:15" s="197" customFormat="1" hidden="1" outlineLevel="2" x14ac:dyDescent="0.2">
      <c r="A834" s="197" t="s">
        <v>102</v>
      </c>
      <c r="B834" s="190"/>
      <c r="C834" s="190"/>
      <c r="D834" s="191"/>
      <c r="E834" s="192"/>
      <c r="F834" s="193"/>
      <c r="G834" s="194"/>
      <c r="H834" s="195"/>
      <c r="I834" s="195"/>
      <c r="J834" s="195"/>
      <c r="K834" s="195"/>
      <c r="L834" s="195"/>
      <c r="M834" s="195"/>
      <c r="N834" s="195"/>
      <c r="O834" s="196"/>
    </row>
    <row r="835" spans="1:15" s="197" customFormat="1" hidden="1" outlineLevel="2" x14ac:dyDescent="0.2">
      <c r="A835" s="197" t="s">
        <v>102</v>
      </c>
      <c r="B835" s="190"/>
      <c r="C835" s="190"/>
      <c r="D835" s="191" t="str">
        <f>$D$209</f>
        <v>Grade Level Teacher</v>
      </c>
      <c r="E835" s="192"/>
      <c r="F835" s="193"/>
      <c r="G835" s="194"/>
      <c r="H835" s="195">
        <f t="shared" ref="H835:N839" si="243">H363*$F$68</f>
        <v>0</v>
      </c>
      <c r="I835" s="195">
        <f t="shared" si="243"/>
        <v>0</v>
      </c>
      <c r="J835" s="195">
        <f t="shared" si="243"/>
        <v>0</v>
      </c>
      <c r="K835" s="195">
        <f t="shared" si="243"/>
        <v>0</v>
      </c>
      <c r="L835" s="195">
        <f t="shared" si="243"/>
        <v>0</v>
      </c>
      <c r="M835" s="195">
        <f t="shared" si="243"/>
        <v>0</v>
      </c>
      <c r="N835" s="195">
        <f t="shared" si="243"/>
        <v>0</v>
      </c>
      <c r="O835" s="196"/>
    </row>
    <row r="836" spans="1:15" s="197" customFormat="1" hidden="1" outlineLevel="2" x14ac:dyDescent="0.2">
      <c r="A836" s="197" t="s">
        <v>102</v>
      </c>
      <c r="B836" s="190"/>
      <c r="C836" s="190"/>
      <c r="D836" s="191" t="str">
        <f>$D$210</f>
        <v>Grade Level Teacher</v>
      </c>
      <c r="E836" s="192"/>
      <c r="F836" s="193"/>
      <c r="G836" s="194"/>
      <c r="H836" s="195">
        <f t="shared" si="243"/>
        <v>0</v>
      </c>
      <c r="I836" s="195">
        <f t="shared" si="243"/>
        <v>0</v>
      </c>
      <c r="J836" s="195">
        <f t="shared" si="243"/>
        <v>0</v>
      </c>
      <c r="K836" s="195">
        <f t="shared" si="243"/>
        <v>0</v>
      </c>
      <c r="L836" s="195">
        <f t="shared" si="243"/>
        <v>0</v>
      </c>
      <c r="M836" s="195">
        <f t="shared" si="243"/>
        <v>0</v>
      </c>
      <c r="N836" s="195">
        <f t="shared" si="243"/>
        <v>0</v>
      </c>
      <c r="O836" s="196"/>
    </row>
    <row r="837" spans="1:15" s="197" customFormat="1" hidden="1" outlineLevel="2" x14ac:dyDescent="0.2">
      <c r="A837" s="197" t="s">
        <v>102</v>
      </c>
      <c r="B837" s="190"/>
      <c r="C837" s="190"/>
      <c r="D837" s="191" t="str">
        <f>$D$211</f>
        <v>Grade Level Teacher</v>
      </c>
      <c r="E837" s="192"/>
      <c r="F837" s="193"/>
      <c r="G837" s="194"/>
      <c r="H837" s="195">
        <f t="shared" si="243"/>
        <v>0</v>
      </c>
      <c r="I837" s="195">
        <f t="shared" si="243"/>
        <v>0</v>
      </c>
      <c r="J837" s="195">
        <f t="shared" si="243"/>
        <v>0</v>
      </c>
      <c r="K837" s="195">
        <f t="shared" si="243"/>
        <v>0</v>
      </c>
      <c r="L837" s="195">
        <f t="shared" si="243"/>
        <v>0</v>
      </c>
      <c r="M837" s="195">
        <f t="shared" si="243"/>
        <v>0</v>
      </c>
      <c r="N837" s="195">
        <f t="shared" si="243"/>
        <v>0</v>
      </c>
      <c r="O837" s="196"/>
    </row>
    <row r="838" spans="1:15" s="197" customFormat="1" hidden="1" outlineLevel="2" x14ac:dyDescent="0.2">
      <c r="A838" s="197" t="s">
        <v>102</v>
      </c>
      <c r="B838" s="190"/>
      <c r="C838" s="190"/>
      <c r="D838" s="191" t="str">
        <f>$D$212</f>
        <v>Grade Level Teacher</v>
      </c>
      <c r="E838" s="192"/>
      <c r="F838" s="193"/>
      <c r="G838" s="194"/>
      <c r="H838" s="195">
        <f t="shared" si="243"/>
        <v>0</v>
      </c>
      <c r="I838" s="195">
        <f t="shared" si="243"/>
        <v>0</v>
      </c>
      <c r="J838" s="195">
        <f t="shared" si="243"/>
        <v>0</v>
      </c>
      <c r="K838" s="195">
        <f t="shared" si="243"/>
        <v>0</v>
      </c>
      <c r="L838" s="195">
        <f t="shared" si="243"/>
        <v>0</v>
      </c>
      <c r="M838" s="195">
        <f t="shared" si="243"/>
        <v>0</v>
      </c>
      <c r="N838" s="195">
        <f t="shared" si="243"/>
        <v>0</v>
      </c>
      <c r="O838" s="196"/>
    </row>
    <row r="839" spans="1:15" s="197" customFormat="1" hidden="1" outlineLevel="2" x14ac:dyDescent="0.2">
      <c r="A839" s="197" t="s">
        <v>102</v>
      </c>
      <c r="B839" s="190"/>
      <c r="C839" s="190"/>
      <c r="D839" s="191" t="str">
        <f>$D$213</f>
        <v>`</v>
      </c>
      <c r="E839" s="192"/>
      <c r="F839" s="193"/>
      <c r="G839" s="194"/>
      <c r="H839" s="195">
        <f t="shared" si="243"/>
        <v>0</v>
      </c>
      <c r="I839" s="195">
        <f t="shared" si="243"/>
        <v>0</v>
      </c>
      <c r="J839" s="195">
        <f t="shared" si="243"/>
        <v>0</v>
      </c>
      <c r="K839" s="195">
        <f t="shared" si="243"/>
        <v>0</v>
      </c>
      <c r="L839" s="195">
        <f t="shared" si="243"/>
        <v>0</v>
      </c>
      <c r="M839" s="195">
        <f t="shared" si="243"/>
        <v>0</v>
      </c>
      <c r="N839" s="195">
        <f t="shared" si="243"/>
        <v>0</v>
      </c>
      <c r="O839" s="196"/>
    </row>
    <row r="840" spans="1:15" s="197" customFormat="1" hidden="1" outlineLevel="2" x14ac:dyDescent="0.2">
      <c r="A840" s="197" t="s">
        <v>102</v>
      </c>
      <c r="B840" s="190"/>
      <c r="C840" s="190"/>
      <c r="D840" s="191"/>
      <c r="E840" s="192"/>
      <c r="F840" s="193"/>
      <c r="G840" s="194"/>
      <c r="H840" s="195"/>
      <c r="I840" s="195"/>
      <c r="J840" s="195"/>
      <c r="K840" s="195"/>
      <c r="L840" s="195"/>
      <c r="M840" s="195"/>
      <c r="N840" s="195"/>
      <c r="O840" s="196"/>
    </row>
    <row r="841" spans="1:15" s="197" customFormat="1" hidden="1" outlineLevel="2" x14ac:dyDescent="0.2">
      <c r="A841" s="197" t="s">
        <v>102</v>
      </c>
      <c r="B841" s="190"/>
      <c r="C841" s="190"/>
      <c r="D841" s="191" t="str">
        <f>$D$215</f>
        <v>Grade Level Teacher</v>
      </c>
      <c r="E841" s="192"/>
      <c r="F841" s="193"/>
      <c r="G841" s="194"/>
      <c r="H841" s="195">
        <f t="shared" ref="H841:N845" si="244">H369*$F$68</f>
        <v>0</v>
      </c>
      <c r="I841" s="195">
        <f t="shared" si="244"/>
        <v>0</v>
      </c>
      <c r="J841" s="195">
        <f t="shared" si="244"/>
        <v>0</v>
      </c>
      <c r="K841" s="195">
        <f t="shared" si="244"/>
        <v>0</v>
      </c>
      <c r="L841" s="195">
        <f t="shared" si="244"/>
        <v>0</v>
      </c>
      <c r="M841" s="195">
        <f t="shared" si="244"/>
        <v>0</v>
      </c>
      <c r="N841" s="195">
        <f t="shared" si="244"/>
        <v>0</v>
      </c>
      <c r="O841" s="196"/>
    </row>
    <row r="842" spans="1:15" s="197" customFormat="1" hidden="1" outlineLevel="2" x14ac:dyDescent="0.2">
      <c r="A842" s="197" t="s">
        <v>102</v>
      </c>
      <c r="B842" s="190"/>
      <c r="C842" s="190"/>
      <c r="D842" s="191" t="str">
        <f>$D$216</f>
        <v>Grade Level Teacher</v>
      </c>
      <c r="E842" s="192"/>
      <c r="F842" s="193"/>
      <c r="G842" s="194"/>
      <c r="H842" s="195">
        <f t="shared" si="244"/>
        <v>0</v>
      </c>
      <c r="I842" s="195">
        <f t="shared" si="244"/>
        <v>0</v>
      </c>
      <c r="J842" s="195">
        <f t="shared" si="244"/>
        <v>0</v>
      </c>
      <c r="K842" s="195">
        <f t="shared" si="244"/>
        <v>0</v>
      </c>
      <c r="L842" s="195">
        <f t="shared" si="244"/>
        <v>0</v>
      </c>
      <c r="M842" s="195">
        <f t="shared" si="244"/>
        <v>0</v>
      </c>
      <c r="N842" s="195">
        <f t="shared" si="244"/>
        <v>0</v>
      </c>
      <c r="O842" s="196"/>
    </row>
    <row r="843" spans="1:15" s="197" customFormat="1" hidden="1" outlineLevel="2" x14ac:dyDescent="0.2">
      <c r="A843" s="197" t="s">
        <v>102</v>
      </c>
      <c r="B843" s="190"/>
      <c r="C843" s="190"/>
      <c r="D843" s="191" t="str">
        <f>$D$217</f>
        <v>Grade Level Teacher</v>
      </c>
      <c r="E843" s="192"/>
      <c r="F843" s="193"/>
      <c r="G843" s="194"/>
      <c r="H843" s="195">
        <f t="shared" si="244"/>
        <v>0</v>
      </c>
      <c r="I843" s="195">
        <f t="shared" si="244"/>
        <v>0</v>
      </c>
      <c r="J843" s="195">
        <f t="shared" si="244"/>
        <v>0</v>
      </c>
      <c r="K843" s="195">
        <f t="shared" si="244"/>
        <v>0</v>
      </c>
      <c r="L843" s="195">
        <f t="shared" si="244"/>
        <v>0</v>
      </c>
      <c r="M843" s="195">
        <f t="shared" si="244"/>
        <v>0</v>
      </c>
      <c r="N843" s="195">
        <f t="shared" si="244"/>
        <v>0</v>
      </c>
      <c r="O843" s="196"/>
    </row>
    <row r="844" spans="1:15" s="197" customFormat="1" hidden="1" outlineLevel="2" x14ac:dyDescent="0.2">
      <c r="A844" s="197" t="s">
        <v>102</v>
      </c>
      <c r="B844" s="190"/>
      <c r="C844" s="190"/>
      <c r="D844" s="191" t="str">
        <f>$D$218</f>
        <v>Grade Level Teacher</v>
      </c>
      <c r="E844" s="192"/>
      <c r="F844" s="193"/>
      <c r="G844" s="194"/>
      <c r="H844" s="195">
        <f t="shared" si="244"/>
        <v>0</v>
      </c>
      <c r="I844" s="195">
        <f t="shared" si="244"/>
        <v>0</v>
      </c>
      <c r="J844" s="195">
        <f t="shared" si="244"/>
        <v>0</v>
      </c>
      <c r="K844" s="195">
        <f t="shared" si="244"/>
        <v>0</v>
      </c>
      <c r="L844" s="195">
        <f t="shared" si="244"/>
        <v>0</v>
      </c>
      <c r="M844" s="195">
        <f t="shared" si="244"/>
        <v>0</v>
      </c>
      <c r="N844" s="195">
        <f t="shared" si="244"/>
        <v>0</v>
      </c>
      <c r="O844" s="196"/>
    </row>
    <row r="845" spans="1:15" s="197" customFormat="1" hidden="1" outlineLevel="2" x14ac:dyDescent="0.2">
      <c r="A845" s="197" t="s">
        <v>102</v>
      </c>
      <c r="B845" s="190"/>
      <c r="C845" s="190"/>
      <c r="D845" s="191" t="str">
        <f>$D$219</f>
        <v>Grade Level Teacher</v>
      </c>
      <c r="E845" s="192"/>
      <c r="F845" s="193"/>
      <c r="G845" s="194"/>
      <c r="H845" s="195">
        <f t="shared" si="244"/>
        <v>0</v>
      </c>
      <c r="I845" s="195">
        <f t="shared" si="244"/>
        <v>0</v>
      </c>
      <c r="J845" s="195">
        <f t="shared" si="244"/>
        <v>0</v>
      </c>
      <c r="K845" s="195">
        <f t="shared" si="244"/>
        <v>0</v>
      </c>
      <c r="L845" s="195">
        <f t="shared" si="244"/>
        <v>0</v>
      </c>
      <c r="M845" s="195">
        <f t="shared" si="244"/>
        <v>0</v>
      </c>
      <c r="N845" s="195">
        <f t="shared" si="244"/>
        <v>0</v>
      </c>
      <c r="O845" s="196"/>
    </row>
    <row r="846" spans="1:15" s="198" customFormat="1" hidden="1" outlineLevel="2" x14ac:dyDescent="0.2">
      <c r="A846" s="197" t="s">
        <v>102</v>
      </c>
      <c r="B846" s="190"/>
      <c r="C846" s="190"/>
      <c r="D846" s="191"/>
      <c r="E846" s="197"/>
      <c r="F846" s="197"/>
      <c r="G846" s="194"/>
      <c r="H846" s="195"/>
      <c r="I846" s="195"/>
      <c r="J846" s="195"/>
      <c r="K846" s="195"/>
      <c r="L846" s="195"/>
      <c r="M846" s="195"/>
      <c r="N846" s="195"/>
      <c r="O846" s="196"/>
    </row>
    <row r="847" spans="1:15" s="197" customFormat="1" hidden="1" outlineLevel="2" x14ac:dyDescent="0.2">
      <c r="A847" s="197" t="s">
        <v>102</v>
      </c>
      <c r="B847" s="190"/>
      <c r="C847" s="190"/>
      <c r="D847" s="191" t="str">
        <f>$D$221</f>
        <v>Grade Level Teacher</v>
      </c>
      <c r="E847" s="192"/>
      <c r="F847" s="193"/>
      <c r="G847" s="194"/>
      <c r="H847" s="195">
        <f t="shared" ref="H847:N851" si="245">H375*$F$68</f>
        <v>0</v>
      </c>
      <c r="I847" s="195">
        <f t="shared" si="245"/>
        <v>0</v>
      </c>
      <c r="J847" s="195">
        <f t="shared" si="245"/>
        <v>0</v>
      </c>
      <c r="K847" s="195">
        <f t="shared" si="245"/>
        <v>0</v>
      </c>
      <c r="L847" s="195">
        <f t="shared" si="245"/>
        <v>0</v>
      </c>
      <c r="M847" s="195">
        <f t="shared" si="245"/>
        <v>0</v>
      </c>
      <c r="N847" s="195">
        <f t="shared" si="245"/>
        <v>0</v>
      </c>
      <c r="O847" s="196"/>
    </row>
    <row r="848" spans="1:15" s="197" customFormat="1" hidden="1" outlineLevel="2" x14ac:dyDescent="0.2">
      <c r="A848" s="197" t="s">
        <v>102</v>
      </c>
      <c r="B848" s="190"/>
      <c r="C848" s="190"/>
      <c r="D848" s="191" t="str">
        <f>$D$222</f>
        <v>Grade Level Teacher</v>
      </c>
      <c r="E848" s="192"/>
      <c r="F848" s="193"/>
      <c r="G848" s="194"/>
      <c r="H848" s="195">
        <f t="shared" si="245"/>
        <v>0</v>
      </c>
      <c r="I848" s="195">
        <f t="shared" si="245"/>
        <v>0</v>
      </c>
      <c r="J848" s="195">
        <f t="shared" si="245"/>
        <v>0</v>
      </c>
      <c r="K848" s="195">
        <f t="shared" si="245"/>
        <v>0</v>
      </c>
      <c r="L848" s="195">
        <f t="shared" si="245"/>
        <v>0</v>
      </c>
      <c r="M848" s="195">
        <f t="shared" si="245"/>
        <v>0</v>
      </c>
      <c r="N848" s="195">
        <f t="shared" si="245"/>
        <v>0</v>
      </c>
      <c r="O848" s="196"/>
    </row>
    <row r="849" spans="1:15" s="197" customFormat="1" hidden="1" outlineLevel="2" x14ac:dyDescent="0.2">
      <c r="A849" s="197" t="s">
        <v>102</v>
      </c>
      <c r="B849" s="190"/>
      <c r="C849" s="190"/>
      <c r="D849" s="191" t="str">
        <f>$D$223</f>
        <v>Grade Level Teacher</v>
      </c>
      <c r="E849" s="192"/>
      <c r="F849" s="193"/>
      <c r="G849" s="194"/>
      <c r="H849" s="195">
        <f t="shared" si="245"/>
        <v>0</v>
      </c>
      <c r="I849" s="195">
        <f t="shared" si="245"/>
        <v>0</v>
      </c>
      <c r="J849" s="195">
        <f t="shared" si="245"/>
        <v>0</v>
      </c>
      <c r="K849" s="195">
        <f t="shared" si="245"/>
        <v>0</v>
      </c>
      <c r="L849" s="195">
        <f t="shared" si="245"/>
        <v>0</v>
      </c>
      <c r="M849" s="195">
        <f t="shared" si="245"/>
        <v>0</v>
      </c>
      <c r="N849" s="195">
        <f t="shared" si="245"/>
        <v>0</v>
      </c>
      <c r="O849" s="196"/>
    </row>
    <row r="850" spans="1:15" s="197" customFormat="1" hidden="1" outlineLevel="2" x14ac:dyDescent="0.2">
      <c r="A850" s="197" t="s">
        <v>102</v>
      </c>
      <c r="B850" s="190"/>
      <c r="C850" s="190"/>
      <c r="D850" s="191" t="str">
        <f>$D$224</f>
        <v>Grade Level Teacher</v>
      </c>
      <c r="E850" s="192"/>
      <c r="F850" s="193"/>
      <c r="G850" s="194"/>
      <c r="H850" s="195">
        <f t="shared" si="245"/>
        <v>0</v>
      </c>
      <c r="I850" s="195">
        <f t="shared" si="245"/>
        <v>0</v>
      </c>
      <c r="J850" s="195">
        <f t="shared" si="245"/>
        <v>0</v>
      </c>
      <c r="K850" s="195">
        <f t="shared" si="245"/>
        <v>0</v>
      </c>
      <c r="L850" s="195">
        <f t="shared" si="245"/>
        <v>0</v>
      </c>
      <c r="M850" s="195">
        <f t="shared" si="245"/>
        <v>0</v>
      </c>
      <c r="N850" s="195">
        <f t="shared" si="245"/>
        <v>0</v>
      </c>
      <c r="O850" s="196"/>
    </row>
    <row r="851" spans="1:15" s="197" customFormat="1" hidden="1" outlineLevel="2" x14ac:dyDescent="0.2">
      <c r="A851" s="197" t="s">
        <v>102</v>
      </c>
      <c r="B851" s="190"/>
      <c r="C851" s="190"/>
      <c r="D851" s="191" t="str">
        <f>$D$225</f>
        <v>Grade Level Teacher</v>
      </c>
      <c r="E851" s="192"/>
      <c r="F851" s="193"/>
      <c r="G851" s="194"/>
      <c r="H851" s="195">
        <f t="shared" si="245"/>
        <v>0</v>
      </c>
      <c r="I851" s="195">
        <f t="shared" si="245"/>
        <v>0</v>
      </c>
      <c r="J851" s="195">
        <f t="shared" si="245"/>
        <v>0</v>
      </c>
      <c r="K851" s="195">
        <f t="shared" si="245"/>
        <v>0</v>
      </c>
      <c r="L851" s="195">
        <f t="shared" si="245"/>
        <v>0</v>
      </c>
      <c r="M851" s="195">
        <f t="shared" si="245"/>
        <v>0</v>
      </c>
      <c r="N851" s="195">
        <f t="shared" si="245"/>
        <v>0</v>
      </c>
      <c r="O851" s="196"/>
    </row>
    <row r="852" spans="1:15" s="198" customFormat="1" hidden="1" outlineLevel="2" x14ac:dyDescent="0.2">
      <c r="A852" s="197" t="s">
        <v>102</v>
      </c>
      <c r="B852" s="190"/>
      <c r="C852" s="190"/>
      <c r="D852" s="191"/>
      <c r="E852" s="197"/>
      <c r="F852" s="193"/>
      <c r="G852" s="194"/>
      <c r="H852" s="195"/>
      <c r="I852" s="195"/>
      <c r="J852" s="195"/>
      <c r="K852" s="195"/>
      <c r="L852" s="195"/>
      <c r="M852" s="195"/>
      <c r="N852" s="195"/>
      <c r="O852" s="196"/>
    </row>
    <row r="853" spans="1:15" s="197" customFormat="1" hidden="1" outlineLevel="2" x14ac:dyDescent="0.2">
      <c r="A853" s="197" t="s">
        <v>102</v>
      </c>
      <c r="B853" s="190"/>
      <c r="C853" s="190"/>
      <c r="D853" s="191" t="str">
        <f>$D$227</f>
        <v>Grade Level Teacher</v>
      </c>
      <c r="E853" s="192"/>
      <c r="F853" s="193"/>
      <c r="G853" s="194"/>
      <c r="H853" s="195">
        <f t="shared" ref="H853:N857" si="246">H381*$F$68</f>
        <v>0</v>
      </c>
      <c r="I853" s="195">
        <f t="shared" si="246"/>
        <v>0</v>
      </c>
      <c r="J853" s="195">
        <f t="shared" si="246"/>
        <v>0</v>
      </c>
      <c r="K853" s="195">
        <f t="shared" si="246"/>
        <v>0</v>
      </c>
      <c r="L853" s="195">
        <f t="shared" si="246"/>
        <v>0</v>
      </c>
      <c r="M853" s="195">
        <f t="shared" si="246"/>
        <v>0</v>
      </c>
      <c r="N853" s="195">
        <f t="shared" si="246"/>
        <v>0</v>
      </c>
      <c r="O853" s="196"/>
    </row>
    <row r="854" spans="1:15" s="197" customFormat="1" hidden="1" outlineLevel="2" x14ac:dyDescent="0.2">
      <c r="A854" s="197" t="s">
        <v>102</v>
      </c>
      <c r="B854" s="190"/>
      <c r="C854" s="190"/>
      <c r="D854" s="191" t="str">
        <f>$D$228</f>
        <v>Grade Level Teacher</v>
      </c>
      <c r="E854" s="192"/>
      <c r="F854" s="193"/>
      <c r="G854" s="194"/>
      <c r="H854" s="195">
        <f t="shared" si="246"/>
        <v>0</v>
      </c>
      <c r="I854" s="195">
        <f t="shared" si="246"/>
        <v>0</v>
      </c>
      <c r="J854" s="195">
        <f t="shared" si="246"/>
        <v>0</v>
      </c>
      <c r="K854" s="195">
        <f t="shared" si="246"/>
        <v>0</v>
      </c>
      <c r="L854" s="195">
        <f t="shared" si="246"/>
        <v>0</v>
      </c>
      <c r="M854" s="195">
        <f t="shared" si="246"/>
        <v>0</v>
      </c>
      <c r="N854" s="195">
        <f t="shared" si="246"/>
        <v>0</v>
      </c>
      <c r="O854" s="196"/>
    </row>
    <row r="855" spans="1:15" s="197" customFormat="1" hidden="1" outlineLevel="2" x14ac:dyDescent="0.2">
      <c r="A855" s="197" t="s">
        <v>102</v>
      </c>
      <c r="B855" s="190"/>
      <c r="C855" s="190"/>
      <c r="D855" s="191" t="str">
        <f>$D$229</f>
        <v>Grade Level Teacher</v>
      </c>
      <c r="E855" s="192"/>
      <c r="F855" s="193"/>
      <c r="G855" s="194"/>
      <c r="H855" s="195">
        <f t="shared" si="246"/>
        <v>0</v>
      </c>
      <c r="I855" s="195">
        <f t="shared" si="246"/>
        <v>0</v>
      </c>
      <c r="J855" s="195">
        <f t="shared" si="246"/>
        <v>0</v>
      </c>
      <c r="K855" s="195">
        <f t="shared" si="246"/>
        <v>0</v>
      </c>
      <c r="L855" s="195">
        <f t="shared" si="246"/>
        <v>0</v>
      </c>
      <c r="M855" s="195">
        <f t="shared" si="246"/>
        <v>0</v>
      </c>
      <c r="N855" s="195">
        <f t="shared" si="246"/>
        <v>0</v>
      </c>
      <c r="O855" s="196"/>
    </row>
    <row r="856" spans="1:15" s="197" customFormat="1" hidden="1" outlineLevel="2" x14ac:dyDescent="0.2">
      <c r="A856" s="197" t="s">
        <v>102</v>
      </c>
      <c r="B856" s="190"/>
      <c r="C856" s="190"/>
      <c r="D856" s="191" t="str">
        <f>$D$230</f>
        <v>Grade Level Teacher</v>
      </c>
      <c r="E856" s="192"/>
      <c r="F856" s="193"/>
      <c r="G856" s="194"/>
      <c r="H856" s="195">
        <f t="shared" si="246"/>
        <v>0</v>
      </c>
      <c r="I856" s="195">
        <f t="shared" si="246"/>
        <v>0</v>
      </c>
      <c r="J856" s="195">
        <f t="shared" si="246"/>
        <v>0</v>
      </c>
      <c r="K856" s="195">
        <f t="shared" si="246"/>
        <v>0</v>
      </c>
      <c r="L856" s="195">
        <f t="shared" si="246"/>
        <v>0</v>
      </c>
      <c r="M856" s="195">
        <f t="shared" si="246"/>
        <v>0</v>
      </c>
      <c r="N856" s="195">
        <f t="shared" si="246"/>
        <v>0</v>
      </c>
      <c r="O856" s="196"/>
    </row>
    <row r="857" spans="1:15" s="197" customFormat="1" hidden="1" outlineLevel="2" x14ac:dyDescent="0.2">
      <c r="A857" s="197" t="s">
        <v>102</v>
      </c>
      <c r="B857" s="190"/>
      <c r="C857" s="190"/>
      <c r="D857" s="191" t="str">
        <f>$D$231</f>
        <v>Grade Level Teacher</v>
      </c>
      <c r="E857" s="192"/>
      <c r="F857" s="193"/>
      <c r="G857" s="194"/>
      <c r="H857" s="195">
        <f t="shared" si="246"/>
        <v>0</v>
      </c>
      <c r="I857" s="195">
        <f t="shared" si="246"/>
        <v>0</v>
      </c>
      <c r="J857" s="195">
        <f t="shared" si="246"/>
        <v>0</v>
      </c>
      <c r="K857" s="195">
        <f t="shared" si="246"/>
        <v>0</v>
      </c>
      <c r="L857" s="195">
        <f t="shared" si="246"/>
        <v>0</v>
      </c>
      <c r="M857" s="195">
        <f t="shared" si="246"/>
        <v>0</v>
      </c>
      <c r="N857" s="195">
        <f t="shared" si="246"/>
        <v>0</v>
      </c>
      <c r="O857" s="196"/>
    </row>
    <row r="858" spans="1:15" s="197" customFormat="1" hidden="1" outlineLevel="2" x14ac:dyDescent="0.2">
      <c r="A858" s="197" t="s">
        <v>102</v>
      </c>
      <c r="B858" s="190"/>
      <c r="C858" s="190"/>
      <c r="D858" s="191"/>
      <c r="E858" s="192"/>
      <c r="F858" s="193"/>
      <c r="G858" s="194"/>
      <c r="H858" s="195"/>
      <c r="I858" s="195"/>
      <c r="J858" s="195"/>
      <c r="K858" s="195"/>
      <c r="L858" s="195"/>
      <c r="M858" s="195"/>
      <c r="N858" s="195"/>
      <c r="O858" s="196"/>
    </row>
    <row r="859" spans="1:15" s="197" customFormat="1" hidden="1" outlineLevel="2" x14ac:dyDescent="0.2">
      <c r="A859" s="197" t="s">
        <v>102</v>
      </c>
      <c r="B859" s="190"/>
      <c r="C859" s="190"/>
      <c r="D859" s="191" t="str">
        <f>$D$233</f>
        <v>Grade Level Teacher</v>
      </c>
      <c r="E859" s="192"/>
      <c r="F859" s="193"/>
      <c r="G859" s="194"/>
      <c r="H859" s="195">
        <f t="shared" ref="H859:N863" si="247">H387*$F$68</f>
        <v>0</v>
      </c>
      <c r="I859" s="195">
        <f t="shared" si="247"/>
        <v>0</v>
      </c>
      <c r="J859" s="195">
        <f t="shared" si="247"/>
        <v>0</v>
      </c>
      <c r="K859" s="195">
        <f t="shared" si="247"/>
        <v>0</v>
      </c>
      <c r="L859" s="195">
        <f t="shared" si="247"/>
        <v>0</v>
      </c>
      <c r="M859" s="195">
        <f t="shared" si="247"/>
        <v>0</v>
      </c>
      <c r="N859" s="195">
        <f t="shared" si="247"/>
        <v>0</v>
      </c>
      <c r="O859" s="196"/>
    </row>
    <row r="860" spans="1:15" s="197" customFormat="1" hidden="1" outlineLevel="2" x14ac:dyDescent="0.2">
      <c r="A860" s="197" t="s">
        <v>102</v>
      </c>
      <c r="B860" s="190"/>
      <c r="C860" s="190"/>
      <c r="D860" s="191" t="str">
        <f>$D$234</f>
        <v>Grade Level Teacher</v>
      </c>
      <c r="E860" s="192"/>
      <c r="F860" s="193"/>
      <c r="G860" s="194"/>
      <c r="H860" s="195">
        <f t="shared" si="247"/>
        <v>0</v>
      </c>
      <c r="I860" s="195">
        <f t="shared" si="247"/>
        <v>0</v>
      </c>
      <c r="J860" s="195">
        <f t="shared" si="247"/>
        <v>0</v>
      </c>
      <c r="K860" s="195">
        <f t="shared" si="247"/>
        <v>0</v>
      </c>
      <c r="L860" s="195">
        <f t="shared" si="247"/>
        <v>0</v>
      </c>
      <c r="M860" s="195">
        <f t="shared" si="247"/>
        <v>0</v>
      </c>
      <c r="N860" s="195">
        <f t="shared" si="247"/>
        <v>0</v>
      </c>
      <c r="O860" s="196"/>
    </row>
    <row r="861" spans="1:15" s="197" customFormat="1" hidden="1" outlineLevel="2" x14ac:dyDescent="0.2">
      <c r="A861" s="197" t="s">
        <v>102</v>
      </c>
      <c r="B861" s="190"/>
      <c r="C861" s="190"/>
      <c r="D861" s="191" t="str">
        <f>$D$235</f>
        <v>Grade Level Teacher</v>
      </c>
      <c r="E861" s="192"/>
      <c r="F861" s="193"/>
      <c r="G861" s="194"/>
      <c r="H861" s="195">
        <f t="shared" si="247"/>
        <v>0</v>
      </c>
      <c r="I861" s="195">
        <f t="shared" si="247"/>
        <v>0</v>
      </c>
      <c r="J861" s="195">
        <f t="shared" si="247"/>
        <v>0</v>
      </c>
      <c r="K861" s="195">
        <f t="shared" si="247"/>
        <v>0</v>
      </c>
      <c r="L861" s="195">
        <f t="shared" si="247"/>
        <v>0</v>
      </c>
      <c r="M861" s="195">
        <f t="shared" si="247"/>
        <v>0</v>
      </c>
      <c r="N861" s="195">
        <f t="shared" si="247"/>
        <v>0</v>
      </c>
      <c r="O861" s="196"/>
    </row>
    <row r="862" spans="1:15" s="197" customFormat="1" hidden="1" outlineLevel="2" x14ac:dyDescent="0.2">
      <c r="A862" s="197" t="s">
        <v>102</v>
      </c>
      <c r="B862" s="190"/>
      <c r="C862" s="190"/>
      <c r="D862" s="191" t="str">
        <f>$D$236</f>
        <v>Grade Level Teacher</v>
      </c>
      <c r="E862" s="192"/>
      <c r="F862" s="193"/>
      <c r="G862" s="194"/>
      <c r="H862" s="195">
        <f t="shared" si="247"/>
        <v>0</v>
      </c>
      <c r="I862" s="195">
        <f t="shared" si="247"/>
        <v>0</v>
      </c>
      <c r="J862" s="195">
        <f t="shared" si="247"/>
        <v>0</v>
      </c>
      <c r="K862" s="195">
        <f t="shared" si="247"/>
        <v>0</v>
      </c>
      <c r="L862" s="195">
        <f t="shared" si="247"/>
        <v>0</v>
      </c>
      <c r="M862" s="195">
        <f t="shared" si="247"/>
        <v>0</v>
      </c>
      <c r="N862" s="195">
        <f t="shared" si="247"/>
        <v>0</v>
      </c>
      <c r="O862" s="196"/>
    </row>
    <row r="863" spans="1:15" s="197" customFormat="1" hidden="1" outlineLevel="2" x14ac:dyDescent="0.2">
      <c r="A863" s="197" t="s">
        <v>102</v>
      </c>
      <c r="B863" s="190"/>
      <c r="C863" s="190"/>
      <c r="D863" s="191" t="str">
        <f>$D$237</f>
        <v>Grade Level Teacher</v>
      </c>
      <c r="E863" s="192"/>
      <c r="F863" s="193"/>
      <c r="G863" s="194"/>
      <c r="H863" s="195">
        <f t="shared" si="247"/>
        <v>0</v>
      </c>
      <c r="I863" s="195">
        <f t="shared" si="247"/>
        <v>0</v>
      </c>
      <c r="J863" s="195">
        <f t="shared" si="247"/>
        <v>0</v>
      </c>
      <c r="K863" s="195">
        <f t="shared" si="247"/>
        <v>0</v>
      </c>
      <c r="L863" s="195">
        <f t="shared" si="247"/>
        <v>0</v>
      </c>
      <c r="M863" s="195">
        <f t="shared" si="247"/>
        <v>0</v>
      </c>
      <c r="N863" s="195">
        <f t="shared" si="247"/>
        <v>0</v>
      </c>
      <c r="O863" s="196"/>
    </row>
    <row r="864" spans="1:15" s="197" customFormat="1" hidden="1" outlineLevel="2" x14ac:dyDescent="0.2">
      <c r="A864" s="197" t="s">
        <v>102</v>
      </c>
      <c r="B864" s="190"/>
      <c r="C864" s="190"/>
      <c r="D864" s="191"/>
      <c r="E864" s="192"/>
      <c r="F864" s="193"/>
      <c r="G864" s="194"/>
      <c r="H864" s="195"/>
      <c r="I864" s="195"/>
      <c r="J864" s="195"/>
      <c r="K864" s="195"/>
      <c r="L864" s="195"/>
      <c r="M864" s="195"/>
      <c r="N864" s="195"/>
      <c r="O864" s="196"/>
    </row>
    <row r="865" spans="1:15" s="197" customFormat="1" hidden="1" outlineLevel="2" x14ac:dyDescent="0.2">
      <c r="A865" s="197" t="s">
        <v>102</v>
      </c>
      <c r="B865" s="190"/>
      <c r="C865" s="190"/>
      <c r="D865" s="191" t="str">
        <f>$D$239</f>
        <v>Grade Level Teacher</v>
      </c>
      <c r="E865" s="192"/>
      <c r="F865" s="193"/>
      <c r="G865" s="194"/>
      <c r="H865" s="195">
        <f t="shared" ref="H865:N869" si="248">H393*$F$68</f>
        <v>0</v>
      </c>
      <c r="I865" s="195">
        <f t="shared" si="248"/>
        <v>0</v>
      </c>
      <c r="J865" s="195">
        <f t="shared" si="248"/>
        <v>0</v>
      </c>
      <c r="K865" s="195">
        <f t="shared" si="248"/>
        <v>0</v>
      </c>
      <c r="L865" s="195">
        <f t="shared" si="248"/>
        <v>0</v>
      </c>
      <c r="M865" s="195">
        <f t="shared" si="248"/>
        <v>0</v>
      </c>
      <c r="N865" s="195">
        <f t="shared" si="248"/>
        <v>0</v>
      </c>
      <c r="O865" s="196"/>
    </row>
    <row r="866" spans="1:15" s="197" customFormat="1" hidden="1" outlineLevel="2" x14ac:dyDescent="0.2">
      <c r="A866" s="197" t="s">
        <v>102</v>
      </c>
      <c r="B866" s="190"/>
      <c r="C866" s="190"/>
      <c r="D866" s="191" t="str">
        <f>$D$240</f>
        <v>Grade Level Teacher</v>
      </c>
      <c r="E866" s="192"/>
      <c r="F866" s="193"/>
      <c r="G866" s="194"/>
      <c r="H866" s="195">
        <f t="shared" si="248"/>
        <v>0</v>
      </c>
      <c r="I866" s="195">
        <f t="shared" si="248"/>
        <v>0</v>
      </c>
      <c r="J866" s="195">
        <f t="shared" si="248"/>
        <v>0</v>
      </c>
      <c r="K866" s="195">
        <f t="shared" si="248"/>
        <v>0</v>
      </c>
      <c r="L866" s="195">
        <f t="shared" si="248"/>
        <v>0</v>
      </c>
      <c r="M866" s="195">
        <f t="shared" si="248"/>
        <v>0</v>
      </c>
      <c r="N866" s="195">
        <f t="shared" si="248"/>
        <v>0</v>
      </c>
      <c r="O866" s="196"/>
    </row>
    <row r="867" spans="1:15" s="197" customFormat="1" hidden="1" outlineLevel="2" x14ac:dyDescent="0.2">
      <c r="A867" s="197" t="s">
        <v>102</v>
      </c>
      <c r="B867" s="190"/>
      <c r="C867" s="190"/>
      <c r="D867" s="191" t="str">
        <f>$D$241</f>
        <v>Grade Level Teacher</v>
      </c>
      <c r="E867" s="192"/>
      <c r="F867" s="193"/>
      <c r="G867" s="194"/>
      <c r="H867" s="195">
        <f t="shared" si="248"/>
        <v>0</v>
      </c>
      <c r="I867" s="195">
        <f t="shared" si="248"/>
        <v>0</v>
      </c>
      <c r="J867" s="195">
        <f t="shared" si="248"/>
        <v>0</v>
      </c>
      <c r="K867" s="195">
        <f t="shared" si="248"/>
        <v>0</v>
      </c>
      <c r="L867" s="195">
        <f t="shared" si="248"/>
        <v>0</v>
      </c>
      <c r="M867" s="195">
        <f t="shared" si="248"/>
        <v>0</v>
      </c>
      <c r="N867" s="195">
        <f t="shared" si="248"/>
        <v>0</v>
      </c>
      <c r="O867" s="196"/>
    </row>
    <row r="868" spans="1:15" s="197" customFormat="1" hidden="1" outlineLevel="2" x14ac:dyDescent="0.2">
      <c r="A868" s="197" t="s">
        <v>102</v>
      </c>
      <c r="B868" s="190"/>
      <c r="C868" s="190"/>
      <c r="D868" s="191" t="str">
        <f>$D$242</f>
        <v>Grade Level Teacher</v>
      </c>
      <c r="E868" s="192"/>
      <c r="F868" s="193"/>
      <c r="G868" s="194"/>
      <c r="H868" s="195">
        <f t="shared" si="248"/>
        <v>0</v>
      </c>
      <c r="I868" s="195">
        <f t="shared" si="248"/>
        <v>0</v>
      </c>
      <c r="J868" s="195">
        <f t="shared" si="248"/>
        <v>0</v>
      </c>
      <c r="K868" s="195">
        <f t="shared" si="248"/>
        <v>0</v>
      </c>
      <c r="L868" s="195">
        <f t="shared" si="248"/>
        <v>0</v>
      </c>
      <c r="M868" s="195">
        <f t="shared" si="248"/>
        <v>0</v>
      </c>
      <c r="N868" s="195">
        <f t="shared" si="248"/>
        <v>0</v>
      </c>
      <c r="O868" s="196"/>
    </row>
    <row r="869" spans="1:15" s="197" customFormat="1" hidden="1" outlineLevel="2" x14ac:dyDescent="0.2">
      <c r="A869" s="197" t="s">
        <v>102</v>
      </c>
      <c r="B869" s="190"/>
      <c r="C869" s="190"/>
      <c r="D869" s="191" t="str">
        <f>$D$243</f>
        <v>Grade Level Teacher</v>
      </c>
      <c r="E869" s="192"/>
      <c r="F869" s="193"/>
      <c r="G869" s="194"/>
      <c r="H869" s="195">
        <f t="shared" si="248"/>
        <v>0</v>
      </c>
      <c r="I869" s="195">
        <f t="shared" si="248"/>
        <v>0</v>
      </c>
      <c r="J869" s="195">
        <f t="shared" si="248"/>
        <v>0</v>
      </c>
      <c r="K869" s="195">
        <f t="shared" si="248"/>
        <v>0</v>
      </c>
      <c r="L869" s="195">
        <f t="shared" si="248"/>
        <v>0</v>
      </c>
      <c r="M869" s="195">
        <f t="shared" si="248"/>
        <v>0</v>
      </c>
      <c r="N869" s="195">
        <f t="shared" si="248"/>
        <v>0</v>
      </c>
      <c r="O869" s="196"/>
    </row>
    <row r="870" spans="1:15" s="198" customFormat="1" hidden="1" outlineLevel="2" x14ac:dyDescent="0.2">
      <c r="B870" s="199"/>
      <c r="C870" s="199"/>
      <c r="D870" s="199"/>
      <c r="E870" s="199"/>
      <c r="F870" s="197"/>
      <c r="G870" s="194"/>
      <c r="H870" s="195"/>
      <c r="I870" s="195"/>
      <c r="J870" s="195"/>
      <c r="K870" s="195"/>
      <c r="L870" s="195"/>
      <c r="M870" s="195"/>
      <c r="N870" s="195"/>
      <c r="O870" s="196"/>
    </row>
    <row r="871" spans="1:15" s="198" customFormat="1" hidden="1" outlineLevel="2" x14ac:dyDescent="0.2">
      <c r="D871" s="202" t="s">
        <v>203</v>
      </c>
      <c r="E871" s="202"/>
      <c r="F871" s="204"/>
      <c r="G871" s="205"/>
      <c r="H871" s="203">
        <f t="shared" ref="H871:M871" si="249">SUM(H762:H869)</f>
        <v>0</v>
      </c>
      <c r="I871" s="203">
        <f t="shared" si="249"/>
        <v>343056.95</v>
      </c>
      <c r="J871" s="203">
        <f t="shared" si="249"/>
        <v>365894.05850000016</v>
      </c>
      <c r="K871" s="203">
        <f t="shared" si="249"/>
        <v>383331.76125499979</v>
      </c>
      <c r="L871" s="203">
        <f t="shared" si="249"/>
        <v>394831.71409265016</v>
      </c>
      <c r="M871" s="203">
        <f t="shared" si="249"/>
        <v>413531.01416832971</v>
      </c>
      <c r="N871" s="203">
        <f t="shared" ref="N871" si="250">SUM(N762:N869)</f>
        <v>425936.94459337922</v>
      </c>
      <c r="O871" s="196"/>
    </row>
    <row r="872" spans="1:15" s="197" customFormat="1" hidden="1" outlineLevel="2" x14ac:dyDescent="0.2">
      <c r="B872" s="206"/>
      <c r="C872" s="206"/>
      <c r="D872" s="191"/>
      <c r="E872" s="192"/>
      <c r="F872" s="193"/>
      <c r="G872" s="194"/>
      <c r="H872" s="212"/>
      <c r="I872" s="212"/>
      <c r="J872" s="212"/>
      <c r="K872" s="212"/>
      <c r="L872" s="212"/>
      <c r="M872" s="212"/>
      <c r="N872" s="212"/>
      <c r="O872" s="196"/>
    </row>
    <row r="873" spans="1:15" s="197" customFormat="1" ht="16" hidden="1" outlineLevel="2" thickBot="1" x14ac:dyDescent="0.25">
      <c r="B873" s="206"/>
      <c r="C873" s="206"/>
      <c r="D873" s="191"/>
      <c r="E873" s="192"/>
      <c r="F873" s="193"/>
      <c r="G873" s="194"/>
      <c r="H873" s="212"/>
      <c r="I873" s="212"/>
      <c r="J873" s="212"/>
      <c r="K873" s="212"/>
      <c r="L873" s="212"/>
      <c r="M873" s="212"/>
      <c r="N873" s="212"/>
      <c r="O873" s="196"/>
    </row>
    <row r="874" spans="1:15" s="197" customFormat="1" ht="16" outlineLevel="1" collapsed="1" thickBot="1" x14ac:dyDescent="0.25">
      <c r="B874" s="206"/>
      <c r="C874" s="206"/>
      <c r="D874" s="208" t="s">
        <v>202</v>
      </c>
      <c r="E874" s="209"/>
      <c r="F874" s="209"/>
      <c r="G874" s="210"/>
      <c r="H874" s="211">
        <f t="shared" ref="H874:M874" si="251">H871+H759+H735</f>
        <v>7249.9999999999991</v>
      </c>
      <c r="I874" s="211">
        <f t="shared" si="251"/>
        <v>467675.17000000004</v>
      </c>
      <c r="J874" s="211">
        <f t="shared" si="251"/>
        <v>500962.01670000015</v>
      </c>
      <c r="K874" s="211">
        <f t="shared" si="251"/>
        <v>535835.01170099969</v>
      </c>
      <c r="L874" s="211">
        <f t="shared" si="251"/>
        <v>551910.06205203012</v>
      </c>
      <c r="M874" s="211">
        <f t="shared" si="251"/>
        <v>575321.7125664911</v>
      </c>
      <c r="N874" s="211">
        <f t="shared" ref="N874" si="252">N871+N759+N735</f>
        <v>592581.36394348543</v>
      </c>
      <c r="O874" s="196"/>
    </row>
    <row r="875" spans="1:15" s="197" customFormat="1" ht="16" outlineLevel="1" thickBot="1" x14ac:dyDescent="0.25">
      <c r="B875" s="206"/>
      <c r="C875" s="206"/>
      <c r="D875" s="191"/>
      <c r="E875" s="192"/>
      <c r="F875" s="193"/>
      <c r="G875" s="194"/>
      <c r="H875" s="212"/>
      <c r="I875" s="212"/>
      <c r="J875" s="212"/>
      <c r="K875" s="212"/>
      <c r="L875" s="212"/>
      <c r="M875" s="212"/>
      <c r="N875" s="212"/>
      <c r="O875" s="196"/>
    </row>
    <row r="876" spans="1:15" s="197" customFormat="1" hidden="1" outlineLevel="2" x14ac:dyDescent="0.2">
      <c r="A876" s="197" t="s">
        <v>103</v>
      </c>
      <c r="B876" s="206"/>
      <c r="C876" s="206"/>
      <c r="D876" s="213" t="s">
        <v>52</v>
      </c>
      <c r="E876" s="192"/>
      <c r="F876" s="193"/>
      <c r="G876" s="194"/>
      <c r="H876" s="207"/>
      <c r="I876" s="207"/>
      <c r="J876" s="207"/>
      <c r="K876" s="207"/>
      <c r="L876" s="207"/>
      <c r="M876" s="207"/>
      <c r="N876" s="207"/>
      <c r="O876" s="196"/>
    </row>
    <row r="877" spans="1:15" s="197" customFormat="1" hidden="1" outlineLevel="2" x14ac:dyDescent="0.2">
      <c r="A877" s="197" t="s">
        <v>103</v>
      </c>
      <c r="B877" s="206"/>
      <c r="C877" s="206"/>
      <c r="D877" s="191"/>
      <c r="E877" s="192"/>
      <c r="F877" s="193"/>
      <c r="G877" s="194"/>
      <c r="H877" s="207"/>
      <c r="I877" s="207"/>
      <c r="J877" s="207"/>
      <c r="K877" s="207"/>
      <c r="L877" s="207"/>
      <c r="M877" s="207"/>
      <c r="N877" s="207"/>
      <c r="O877" s="196"/>
    </row>
    <row r="878" spans="1:15" s="198" customFormat="1" hidden="1" outlineLevel="2" x14ac:dyDescent="0.2">
      <c r="A878" s="197" t="s">
        <v>103</v>
      </c>
      <c r="D878" s="202" t="str">
        <f>$D$90</f>
        <v>Administrators</v>
      </c>
      <c r="E878" s="199"/>
      <c r="F878" s="197"/>
      <c r="G878" s="194"/>
      <c r="H878" s="195"/>
      <c r="I878" s="195"/>
      <c r="J878" s="195"/>
      <c r="K878" s="195"/>
      <c r="L878" s="195"/>
      <c r="M878" s="195"/>
      <c r="N878" s="195"/>
      <c r="O878" s="196"/>
    </row>
    <row r="879" spans="1:15" s="198" customFormat="1" hidden="1" outlineLevel="2" x14ac:dyDescent="0.2">
      <c r="A879" s="197" t="s">
        <v>103</v>
      </c>
      <c r="D879" s="199" t="str">
        <f>$D$91</f>
        <v>Executive Director</v>
      </c>
      <c r="E879" s="199"/>
      <c r="F879" s="197"/>
      <c r="G879" s="194"/>
      <c r="H879" s="195">
        <f t="shared" ref="H879:N883" si="253">H251*$F$70</f>
        <v>0</v>
      </c>
      <c r="I879" s="195">
        <f t="shared" si="253"/>
        <v>1470</v>
      </c>
      <c r="J879" s="195">
        <f t="shared" si="253"/>
        <v>1514.1000000000001</v>
      </c>
      <c r="K879" s="195">
        <f t="shared" si="253"/>
        <v>1559.5230000000001</v>
      </c>
      <c r="L879" s="195">
        <f t="shared" si="253"/>
        <v>1606.3086900000001</v>
      </c>
      <c r="M879" s="195">
        <f t="shared" si="253"/>
        <v>1654.4979506999998</v>
      </c>
      <c r="N879" s="195">
        <f t="shared" si="253"/>
        <v>1704.1328892209997</v>
      </c>
      <c r="O879" s="196"/>
    </row>
    <row r="880" spans="1:15" s="198" customFormat="1" hidden="1" outlineLevel="2" x14ac:dyDescent="0.2">
      <c r="A880" s="197" t="s">
        <v>103</v>
      </c>
      <c r="D880" s="199" t="str">
        <f>$D$92</f>
        <v>Assistant Director</v>
      </c>
      <c r="E880" s="199"/>
      <c r="F880" s="197"/>
      <c r="G880" s="194"/>
      <c r="H880" s="195">
        <f t="shared" si="253"/>
        <v>0</v>
      </c>
      <c r="I880" s="195">
        <f t="shared" si="253"/>
        <v>1050</v>
      </c>
      <c r="J880" s="195">
        <f t="shared" si="253"/>
        <v>1081.5</v>
      </c>
      <c r="K880" s="195">
        <f t="shared" si="253"/>
        <v>1113.9449999999999</v>
      </c>
      <c r="L880" s="195">
        <f t="shared" si="253"/>
        <v>1147.3633499999999</v>
      </c>
      <c r="M880" s="195">
        <f t="shared" si="253"/>
        <v>1181.7842504999999</v>
      </c>
      <c r="N880" s="195">
        <f t="shared" si="253"/>
        <v>1217.2377780149998</v>
      </c>
      <c r="O880" s="196"/>
    </row>
    <row r="881" spans="1:15" s="198" customFormat="1" hidden="1" outlineLevel="2" x14ac:dyDescent="0.2">
      <c r="A881" s="197" t="s">
        <v>103</v>
      </c>
      <c r="D881" s="199" t="str">
        <f>$D$93</f>
        <v>Guidance Counselor</v>
      </c>
      <c r="E881" s="199"/>
      <c r="F881" s="197"/>
      <c r="G881" s="194"/>
      <c r="H881" s="195">
        <f t="shared" si="253"/>
        <v>0</v>
      </c>
      <c r="I881" s="195">
        <f t="shared" si="253"/>
        <v>629.10400000000004</v>
      </c>
      <c r="J881" s="195">
        <f t="shared" si="253"/>
        <v>647.97712000000001</v>
      </c>
      <c r="K881" s="195">
        <f t="shared" si="253"/>
        <v>667.4164336</v>
      </c>
      <c r="L881" s="195">
        <f t="shared" si="253"/>
        <v>687.43892660799997</v>
      </c>
      <c r="M881" s="195">
        <f t="shared" si="253"/>
        <v>708.06209440624002</v>
      </c>
      <c r="N881" s="195">
        <f t="shared" si="253"/>
        <v>729.30395723842719</v>
      </c>
      <c r="O881" s="196"/>
    </row>
    <row r="882" spans="1:15" s="198" customFormat="1" hidden="1" outlineLevel="2" x14ac:dyDescent="0.2">
      <c r="A882" s="197" t="s">
        <v>103</v>
      </c>
      <c r="D882" s="199" t="str">
        <f>$D$94</f>
        <v>Guidance Counselor (2)</v>
      </c>
      <c r="E882" s="199"/>
      <c r="F882" s="197"/>
      <c r="G882" s="194"/>
      <c r="H882" s="195">
        <f t="shared" si="253"/>
        <v>0</v>
      </c>
      <c r="I882" s="195">
        <f t="shared" si="253"/>
        <v>0</v>
      </c>
      <c r="J882" s="195">
        <f t="shared" si="253"/>
        <v>647.97712000000001</v>
      </c>
      <c r="K882" s="195">
        <f t="shared" si="253"/>
        <v>667.4164336</v>
      </c>
      <c r="L882" s="195">
        <f t="shared" si="253"/>
        <v>687.43892660799997</v>
      </c>
      <c r="M882" s="195">
        <f t="shared" si="253"/>
        <v>708.06209440624002</v>
      </c>
      <c r="N882" s="195">
        <f t="shared" si="253"/>
        <v>729.30395723842719</v>
      </c>
      <c r="O882" s="196"/>
    </row>
    <row r="883" spans="1:15" s="198" customFormat="1" hidden="1" outlineLevel="2" x14ac:dyDescent="0.2">
      <c r="A883" s="197" t="s">
        <v>103</v>
      </c>
      <c r="D883" s="199" t="str">
        <f>$D$95</f>
        <v>Instructional guides (2)</v>
      </c>
      <c r="E883" s="199"/>
      <c r="F883" s="197"/>
      <c r="G883" s="194"/>
      <c r="H883" s="195">
        <f t="shared" si="253"/>
        <v>0</v>
      </c>
      <c r="I883" s="195">
        <f t="shared" si="253"/>
        <v>1540</v>
      </c>
      <c r="J883" s="195">
        <f t="shared" si="253"/>
        <v>1586.2</v>
      </c>
      <c r="K883" s="195">
        <f t="shared" si="253"/>
        <v>1633.7860000000001</v>
      </c>
      <c r="L883" s="195">
        <f t="shared" si="253"/>
        <v>1682.7995800000001</v>
      </c>
      <c r="M883" s="195">
        <f t="shared" si="253"/>
        <v>1733.2835673999998</v>
      </c>
      <c r="N883" s="195">
        <f t="shared" si="253"/>
        <v>1785.2820744219998</v>
      </c>
      <c r="O883" s="196"/>
    </row>
    <row r="884" spans="1:15" s="198" customFormat="1" hidden="1" outlineLevel="2" x14ac:dyDescent="0.2">
      <c r="A884" s="197" t="s">
        <v>103</v>
      </c>
      <c r="D884" s="199"/>
      <c r="E884" s="199"/>
      <c r="F884" s="197"/>
      <c r="G884" s="194"/>
      <c r="H884" s="195"/>
      <c r="I884" s="195"/>
      <c r="J884" s="195"/>
      <c r="K884" s="195"/>
      <c r="L884" s="195"/>
      <c r="M884" s="195"/>
      <c r="N884" s="195"/>
      <c r="O884" s="196"/>
    </row>
    <row r="885" spans="1:15" s="198" customFormat="1" hidden="1" outlineLevel="2" x14ac:dyDescent="0.2">
      <c r="A885" s="197" t="s">
        <v>103</v>
      </c>
      <c r="D885" s="202" t="str">
        <f>$D$99</f>
        <v>Office Staff</v>
      </c>
      <c r="E885" s="199"/>
      <c r="F885" s="197"/>
      <c r="G885" s="194"/>
      <c r="H885" s="195"/>
      <c r="I885" s="195"/>
      <c r="J885" s="195"/>
      <c r="K885" s="195"/>
      <c r="L885" s="195"/>
      <c r="M885" s="195"/>
      <c r="N885" s="195"/>
      <c r="O885" s="196"/>
    </row>
    <row r="886" spans="1:15" s="198" customFormat="1" hidden="1" outlineLevel="2" x14ac:dyDescent="0.2">
      <c r="A886" s="197" t="s">
        <v>103</v>
      </c>
      <c r="D886" s="199" t="str">
        <f>$D$100</f>
        <v>Office Staff</v>
      </c>
      <c r="E886" s="199"/>
      <c r="F886" s="197"/>
      <c r="G886" s="194"/>
      <c r="H886" s="195">
        <f t="shared" ref="H886:N888" si="254">H258*$F$70</f>
        <v>0</v>
      </c>
      <c r="I886" s="195">
        <f t="shared" si="254"/>
        <v>4011</v>
      </c>
      <c r="J886" s="195">
        <f t="shared" si="254"/>
        <v>4131.33</v>
      </c>
      <c r="K886" s="195">
        <f t="shared" si="254"/>
        <v>4255.2698999999993</v>
      </c>
      <c r="L886" s="195">
        <f t="shared" si="254"/>
        <v>4382.9279969999998</v>
      </c>
      <c r="M886" s="195">
        <f t="shared" si="254"/>
        <v>4514.4158369099996</v>
      </c>
      <c r="N886" s="195">
        <f t="shared" si="254"/>
        <v>4649.8483120172996</v>
      </c>
      <c r="O886" s="196"/>
    </row>
    <row r="887" spans="1:15" s="198" customFormat="1" hidden="1" outlineLevel="2" x14ac:dyDescent="0.2">
      <c r="A887" s="197" t="s">
        <v>103</v>
      </c>
      <c r="D887" s="199" t="str">
        <f>$D$101</f>
        <v>External Relations</v>
      </c>
      <c r="E887" s="199"/>
      <c r="F887" s="197"/>
      <c r="G887" s="194"/>
      <c r="H887" s="195">
        <f t="shared" si="254"/>
        <v>0</v>
      </c>
      <c r="I887" s="195">
        <f t="shared" si="254"/>
        <v>0</v>
      </c>
      <c r="J887" s="195">
        <f t="shared" si="254"/>
        <v>0</v>
      </c>
      <c r="K887" s="195">
        <f t="shared" si="254"/>
        <v>668.36699999999996</v>
      </c>
      <c r="L887" s="195">
        <f t="shared" si="254"/>
        <v>688.41801000000009</v>
      </c>
      <c r="M887" s="195">
        <f t="shared" si="254"/>
        <v>709.07055029999992</v>
      </c>
      <c r="N887" s="195">
        <f t="shared" si="254"/>
        <v>730.34266680899998</v>
      </c>
      <c r="O887" s="196"/>
    </row>
    <row r="888" spans="1:15" s="198" customFormat="1" hidden="1" outlineLevel="2" x14ac:dyDescent="0.2">
      <c r="A888" s="197" t="s">
        <v>103</v>
      </c>
      <c r="D888" s="199" t="str">
        <f>$D$102</f>
        <v>Start Up staff</v>
      </c>
      <c r="E888" s="199"/>
      <c r="F888" s="197"/>
      <c r="G888" s="194"/>
      <c r="H888" s="195">
        <f t="shared" si="254"/>
        <v>700</v>
      </c>
      <c r="I888" s="195">
        <f t="shared" si="254"/>
        <v>0</v>
      </c>
      <c r="J888" s="195">
        <f t="shared" si="254"/>
        <v>0</v>
      </c>
      <c r="K888" s="195">
        <f t="shared" si="254"/>
        <v>0</v>
      </c>
      <c r="L888" s="195">
        <f t="shared" si="254"/>
        <v>0</v>
      </c>
      <c r="M888" s="195">
        <f t="shared" si="254"/>
        <v>0</v>
      </c>
      <c r="N888" s="195">
        <f t="shared" si="254"/>
        <v>0</v>
      </c>
      <c r="O888" s="196"/>
    </row>
    <row r="889" spans="1:15" s="198" customFormat="1" hidden="1" outlineLevel="2" x14ac:dyDescent="0.2">
      <c r="A889" s="197" t="s">
        <v>103</v>
      </c>
      <c r="D889" s="199"/>
      <c r="E889" s="199"/>
      <c r="F889" s="197"/>
      <c r="G889" s="194"/>
      <c r="H889" s="195"/>
      <c r="I889" s="195"/>
      <c r="J889" s="195"/>
      <c r="K889" s="195"/>
      <c r="L889" s="195"/>
      <c r="M889" s="195"/>
      <c r="N889" s="195"/>
      <c r="O889" s="196"/>
    </row>
    <row r="890" spans="1:15" s="198" customFormat="1" hidden="1" outlineLevel="2" x14ac:dyDescent="0.2">
      <c r="A890" s="197" t="s">
        <v>103</v>
      </c>
      <c r="D890" s="202"/>
      <c r="E890" s="199"/>
      <c r="F890" s="197"/>
      <c r="G890" s="194"/>
      <c r="H890" s="195"/>
      <c r="I890" s="195"/>
      <c r="J890" s="195"/>
      <c r="K890" s="195"/>
      <c r="L890" s="195"/>
      <c r="M890" s="195"/>
      <c r="N890" s="195"/>
      <c r="O890" s="196"/>
    </row>
    <row r="891" spans="1:15" s="198" customFormat="1" hidden="1" outlineLevel="2" x14ac:dyDescent="0.2">
      <c r="A891" s="197" t="s">
        <v>103</v>
      </c>
      <c r="D891" s="202" t="str">
        <f>$D$105</f>
        <v>Total Administrators and Office Staff</v>
      </c>
      <c r="E891" s="202"/>
      <c r="F891" s="204"/>
      <c r="G891" s="205"/>
      <c r="H891" s="203">
        <f t="shared" ref="H891:M891" si="255">SUM(H879:H889)</f>
        <v>700</v>
      </c>
      <c r="I891" s="203">
        <f t="shared" si="255"/>
        <v>8700.1039999999994</v>
      </c>
      <c r="J891" s="203">
        <f t="shared" si="255"/>
        <v>9609.0842400000001</v>
      </c>
      <c r="K891" s="203">
        <f t="shared" si="255"/>
        <v>10565.723767199999</v>
      </c>
      <c r="L891" s="203">
        <f t="shared" si="255"/>
        <v>10882.695480215998</v>
      </c>
      <c r="M891" s="203">
        <f t="shared" si="255"/>
        <v>11209.17634462248</v>
      </c>
      <c r="N891" s="203">
        <f t="shared" ref="N891" si="256">SUM(N879:N889)</f>
        <v>11545.451634961153</v>
      </c>
      <c r="O891" s="196"/>
    </row>
    <row r="892" spans="1:15" s="198" customFormat="1" hidden="1" outlineLevel="2" x14ac:dyDescent="0.2">
      <c r="A892" s="197" t="s">
        <v>103</v>
      </c>
      <c r="D892" s="202"/>
      <c r="E892" s="199"/>
      <c r="F892" s="197"/>
      <c r="G892" s="194"/>
      <c r="H892" s="195"/>
      <c r="I892" s="195"/>
      <c r="J892" s="195"/>
      <c r="K892" s="195"/>
      <c r="L892" s="195"/>
      <c r="M892" s="195"/>
      <c r="N892" s="195"/>
      <c r="O892" s="196"/>
    </row>
    <row r="893" spans="1:15" s="198" customFormat="1" hidden="1" outlineLevel="2" x14ac:dyDescent="0.2">
      <c r="A893" s="197" t="s">
        <v>103</v>
      </c>
      <c r="D893" s="202" t="str">
        <f>$D$107</f>
        <v>Special Education and ELL Teachers</v>
      </c>
      <c r="E893" s="199"/>
      <c r="F893" s="197"/>
      <c r="G893" s="194"/>
      <c r="H893" s="195"/>
      <c r="I893" s="195"/>
      <c r="J893" s="195"/>
      <c r="K893" s="195"/>
      <c r="L893" s="195"/>
      <c r="M893" s="195"/>
      <c r="N893" s="195"/>
      <c r="O893" s="196"/>
    </row>
    <row r="894" spans="1:15" s="198" customFormat="1" hidden="1" outlineLevel="2" x14ac:dyDescent="0.2">
      <c r="A894" s="197" t="s">
        <v>103</v>
      </c>
      <c r="D894" s="199" t="str">
        <f>$D$108</f>
        <v>Special Education Director</v>
      </c>
      <c r="E894" s="199"/>
      <c r="F894" s="197"/>
      <c r="G894" s="194"/>
      <c r="H894" s="195">
        <f t="shared" ref="H894:N903" si="257">H266*$F$70</f>
        <v>0</v>
      </c>
      <c r="I894" s="195">
        <f t="shared" si="257"/>
        <v>980</v>
      </c>
      <c r="J894" s="195">
        <f t="shared" si="257"/>
        <v>1009.4</v>
      </c>
      <c r="K894" s="195">
        <f t="shared" si="257"/>
        <v>1039.682</v>
      </c>
      <c r="L894" s="195">
        <f t="shared" si="257"/>
        <v>1070.87246</v>
      </c>
      <c r="M894" s="195">
        <f t="shared" si="257"/>
        <v>1102.9986338000001</v>
      </c>
      <c r="N894" s="195">
        <f t="shared" si="257"/>
        <v>1136.0885928139999</v>
      </c>
      <c r="O894" s="196"/>
    </row>
    <row r="895" spans="1:15" s="198" customFormat="1" hidden="1" outlineLevel="2" x14ac:dyDescent="0.2">
      <c r="A895" s="197" t="s">
        <v>103</v>
      </c>
      <c r="D895" s="199" t="str">
        <f>$D$109</f>
        <v>Special Education Teacher x 4</v>
      </c>
      <c r="E895" s="199"/>
      <c r="F895" s="197"/>
      <c r="G895" s="194"/>
      <c r="H895" s="195">
        <f t="shared" si="257"/>
        <v>0</v>
      </c>
      <c r="I895" s="195">
        <f t="shared" si="257"/>
        <v>2352</v>
      </c>
      <c r="J895" s="195">
        <f t="shared" si="257"/>
        <v>2422.56</v>
      </c>
      <c r="K895" s="195">
        <f t="shared" si="257"/>
        <v>2495.2367999999997</v>
      </c>
      <c r="L895" s="195">
        <f t="shared" si="257"/>
        <v>2570.0939039999998</v>
      </c>
      <c r="M895" s="195">
        <f t="shared" si="257"/>
        <v>2647.1967211199999</v>
      </c>
      <c r="N895" s="195">
        <f t="shared" si="257"/>
        <v>2726.6126227535997</v>
      </c>
      <c r="O895" s="196"/>
    </row>
    <row r="896" spans="1:15" s="198" customFormat="1" hidden="1" outlineLevel="2" x14ac:dyDescent="0.2">
      <c r="A896" s="197" t="s">
        <v>103</v>
      </c>
      <c r="D896" s="199" t="str">
        <f>$D$110</f>
        <v>Special Education Teacher</v>
      </c>
      <c r="E896" s="199"/>
      <c r="F896" s="197"/>
      <c r="G896" s="194"/>
      <c r="H896" s="195">
        <f t="shared" si="257"/>
        <v>0</v>
      </c>
      <c r="I896" s="195">
        <f t="shared" si="257"/>
        <v>0</v>
      </c>
      <c r="J896" s="195">
        <f t="shared" si="257"/>
        <v>0</v>
      </c>
      <c r="K896" s="195">
        <f t="shared" si="257"/>
        <v>623.80919999999992</v>
      </c>
      <c r="L896" s="195">
        <f t="shared" si="257"/>
        <v>642.52347599999996</v>
      </c>
      <c r="M896" s="195">
        <f t="shared" si="257"/>
        <v>661.79918027999997</v>
      </c>
      <c r="N896" s="195">
        <f t="shared" si="257"/>
        <v>681.65315568839992</v>
      </c>
      <c r="O896" s="196"/>
    </row>
    <row r="897" spans="1:15" s="198" customFormat="1" hidden="1" outlineLevel="2" x14ac:dyDescent="0.2">
      <c r="A897" s="197" t="s">
        <v>103</v>
      </c>
      <c r="D897" s="199">
        <f>$D$111</f>
        <v>0</v>
      </c>
      <c r="E897" s="199"/>
      <c r="F897" s="197"/>
      <c r="G897" s="194"/>
      <c r="H897" s="195">
        <f t="shared" si="257"/>
        <v>0</v>
      </c>
      <c r="I897" s="195">
        <f t="shared" si="257"/>
        <v>0</v>
      </c>
      <c r="J897" s="195">
        <f t="shared" si="257"/>
        <v>0</v>
      </c>
      <c r="K897" s="195">
        <f t="shared" si="257"/>
        <v>0</v>
      </c>
      <c r="L897" s="195">
        <f t="shared" si="257"/>
        <v>0</v>
      </c>
      <c r="M897" s="195">
        <f t="shared" si="257"/>
        <v>0</v>
      </c>
      <c r="N897" s="195">
        <f t="shared" si="257"/>
        <v>0</v>
      </c>
      <c r="O897" s="196"/>
    </row>
    <row r="898" spans="1:15" s="198" customFormat="1" hidden="1" outlineLevel="2" x14ac:dyDescent="0.2">
      <c r="A898" s="197" t="s">
        <v>103</v>
      </c>
      <c r="D898" s="199">
        <f>$D$112</f>
        <v>0</v>
      </c>
      <c r="E898" s="199"/>
      <c r="F898" s="197"/>
      <c r="G898" s="194"/>
      <c r="H898" s="195">
        <f t="shared" si="257"/>
        <v>0</v>
      </c>
      <c r="I898" s="195">
        <f t="shared" si="257"/>
        <v>0</v>
      </c>
      <c r="J898" s="195">
        <f t="shared" si="257"/>
        <v>0</v>
      </c>
      <c r="K898" s="195">
        <f t="shared" si="257"/>
        <v>0</v>
      </c>
      <c r="L898" s="195">
        <f t="shared" si="257"/>
        <v>0</v>
      </c>
      <c r="M898" s="195">
        <f t="shared" si="257"/>
        <v>0</v>
      </c>
      <c r="N898" s="195">
        <f t="shared" si="257"/>
        <v>0</v>
      </c>
      <c r="O898" s="196"/>
    </row>
    <row r="899" spans="1:15" s="198" customFormat="1" hidden="1" outlineLevel="2" x14ac:dyDescent="0.2">
      <c r="A899" s="197" t="s">
        <v>103</v>
      </c>
      <c r="D899" s="199">
        <f>$D$113</f>
        <v>0</v>
      </c>
      <c r="E899" s="199"/>
      <c r="F899" s="197"/>
      <c r="G899" s="194"/>
      <c r="H899" s="195">
        <f t="shared" si="257"/>
        <v>0</v>
      </c>
      <c r="I899" s="195">
        <f t="shared" si="257"/>
        <v>0</v>
      </c>
      <c r="J899" s="195">
        <f t="shared" si="257"/>
        <v>0</v>
      </c>
      <c r="K899" s="195">
        <f t="shared" si="257"/>
        <v>0</v>
      </c>
      <c r="L899" s="195">
        <f t="shared" si="257"/>
        <v>0</v>
      </c>
      <c r="M899" s="195">
        <f t="shared" si="257"/>
        <v>0</v>
      </c>
      <c r="N899" s="195">
        <f t="shared" si="257"/>
        <v>0</v>
      </c>
      <c r="O899" s="196"/>
    </row>
    <row r="900" spans="1:15" s="198" customFormat="1" hidden="1" outlineLevel="2" x14ac:dyDescent="0.2">
      <c r="A900" s="197" t="s">
        <v>103</v>
      </c>
      <c r="D900" s="199">
        <f>$D$114</f>
        <v>0</v>
      </c>
      <c r="E900" s="199"/>
      <c r="F900" s="197"/>
      <c r="G900" s="194"/>
      <c r="H900" s="195">
        <f t="shared" si="257"/>
        <v>0</v>
      </c>
      <c r="I900" s="195">
        <f t="shared" si="257"/>
        <v>0</v>
      </c>
      <c r="J900" s="195">
        <f t="shared" si="257"/>
        <v>0</v>
      </c>
      <c r="K900" s="195">
        <f t="shared" si="257"/>
        <v>0</v>
      </c>
      <c r="L900" s="195">
        <f t="shared" si="257"/>
        <v>0</v>
      </c>
      <c r="M900" s="195">
        <f t="shared" si="257"/>
        <v>0</v>
      </c>
      <c r="N900" s="195">
        <f t="shared" si="257"/>
        <v>0</v>
      </c>
      <c r="O900" s="196"/>
    </row>
    <row r="901" spans="1:15" s="198" customFormat="1" hidden="1" outlineLevel="2" x14ac:dyDescent="0.2">
      <c r="A901" s="197" t="s">
        <v>103</v>
      </c>
      <c r="D901" s="199">
        <f>$D$115</f>
        <v>0</v>
      </c>
      <c r="E901" s="199"/>
      <c r="F901" s="197"/>
      <c r="G901" s="194"/>
      <c r="H901" s="195">
        <f t="shared" si="257"/>
        <v>0</v>
      </c>
      <c r="I901" s="195">
        <f t="shared" si="257"/>
        <v>0</v>
      </c>
      <c r="J901" s="195">
        <f t="shared" si="257"/>
        <v>0</v>
      </c>
      <c r="K901" s="195">
        <f t="shared" si="257"/>
        <v>0</v>
      </c>
      <c r="L901" s="195">
        <f t="shared" si="257"/>
        <v>0</v>
      </c>
      <c r="M901" s="195">
        <f t="shared" si="257"/>
        <v>0</v>
      </c>
      <c r="N901" s="195">
        <f t="shared" si="257"/>
        <v>0</v>
      </c>
      <c r="O901" s="196"/>
    </row>
    <row r="902" spans="1:15" s="198" customFormat="1" hidden="1" outlineLevel="2" x14ac:dyDescent="0.2">
      <c r="A902" s="197" t="s">
        <v>103</v>
      </c>
      <c r="D902" s="199">
        <f>$D$116</f>
        <v>0</v>
      </c>
      <c r="E902" s="199"/>
      <c r="F902" s="197"/>
      <c r="G902" s="194"/>
      <c r="H902" s="195">
        <f t="shared" si="257"/>
        <v>0</v>
      </c>
      <c r="I902" s="195">
        <f t="shared" si="257"/>
        <v>0</v>
      </c>
      <c r="J902" s="195">
        <f t="shared" si="257"/>
        <v>0</v>
      </c>
      <c r="K902" s="195">
        <f t="shared" si="257"/>
        <v>0</v>
      </c>
      <c r="L902" s="195">
        <f t="shared" si="257"/>
        <v>0</v>
      </c>
      <c r="M902" s="195">
        <f t="shared" si="257"/>
        <v>0</v>
      </c>
      <c r="N902" s="195">
        <f t="shared" si="257"/>
        <v>0</v>
      </c>
      <c r="O902" s="196"/>
    </row>
    <row r="903" spans="1:15" s="198" customFormat="1" hidden="1" outlineLevel="2" x14ac:dyDescent="0.2">
      <c r="A903" s="197" t="s">
        <v>103</v>
      </c>
      <c r="D903" s="199">
        <f>$D$117</f>
        <v>0</v>
      </c>
      <c r="E903" s="199"/>
      <c r="F903" s="197"/>
      <c r="G903" s="194"/>
      <c r="H903" s="195">
        <f t="shared" si="257"/>
        <v>0</v>
      </c>
      <c r="I903" s="195">
        <f t="shared" si="257"/>
        <v>0</v>
      </c>
      <c r="J903" s="195">
        <f t="shared" si="257"/>
        <v>0</v>
      </c>
      <c r="K903" s="195">
        <f t="shared" si="257"/>
        <v>0</v>
      </c>
      <c r="L903" s="195">
        <f t="shared" si="257"/>
        <v>0</v>
      </c>
      <c r="M903" s="195">
        <f t="shared" si="257"/>
        <v>0</v>
      </c>
      <c r="N903" s="195">
        <f t="shared" si="257"/>
        <v>0</v>
      </c>
      <c r="O903" s="196"/>
    </row>
    <row r="904" spans="1:15" s="198" customFormat="1" hidden="1" outlineLevel="2" x14ac:dyDescent="0.2">
      <c r="A904" s="197" t="s">
        <v>103</v>
      </c>
      <c r="D904" s="199">
        <f>$D$118</f>
        <v>0</v>
      </c>
      <c r="E904" s="199"/>
      <c r="F904" s="197"/>
      <c r="G904" s="194"/>
      <c r="H904" s="195">
        <f t="shared" ref="H904:N913" si="258">H276*$F$70</f>
        <v>0</v>
      </c>
      <c r="I904" s="195">
        <f t="shared" si="258"/>
        <v>0</v>
      </c>
      <c r="J904" s="195">
        <f t="shared" si="258"/>
        <v>0</v>
      </c>
      <c r="K904" s="195">
        <f t="shared" si="258"/>
        <v>0</v>
      </c>
      <c r="L904" s="195">
        <f t="shared" si="258"/>
        <v>0</v>
      </c>
      <c r="M904" s="195">
        <f t="shared" si="258"/>
        <v>0</v>
      </c>
      <c r="N904" s="195">
        <f t="shared" si="258"/>
        <v>0</v>
      </c>
      <c r="O904" s="196"/>
    </row>
    <row r="905" spans="1:15" s="198" customFormat="1" hidden="1" outlineLevel="2" x14ac:dyDescent="0.2">
      <c r="A905" s="197" t="s">
        <v>103</v>
      </c>
      <c r="D905" s="199">
        <f>$D$119</f>
        <v>0</v>
      </c>
      <c r="E905" s="199"/>
      <c r="F905" s="197"/>
      <c r="G905" s="194"/>
      <c r="H905" s="195">
        <f t="shared" si="258"/>
        <v>0</v>
      </c>
      <c r="I905" s="195">
        <f t="shared" si="258"/>
        <v>0</v>
      </c>
      <c r="J905" s="195">
        <f t="shared" si="258"/>
        <v>0</v>
      </c>
      <c r="K905" s="195">
        <f t="shared" si="258"/>
        <v>0</v>
      </c>
      <c r="L905" s="195">
        <f t="shared" si="258"/>
        <v>0</v>
      </c>
      <c r="M905" s="195">
        <f t="shared" si="258"/>
        <v>0</v>
      </c>
      <c r="N905" s="195">
        <f t="shared" si="258"/>
        <v>0</v>
      </c>
      <c r="O905" s="196"/>
    </row>
    <row r="906" spans="1:15" s="198" customFormat="1" hidden="1" outlineLevel="2" x14ac:dyDescent="0.2">
      <c r="A906" s="197" t="s">
        <v>103</v>
      </c>
      <c r="D906" s="199">
        <f>$D$120</f>
        <v>0</v>
      </c>
      <c r="E906" s="199"/>
      <c r="F906" s="197"/>
      <c r="G906" s="194"/>
      <c r="H906" s="195">
        <f t="shared" si="258"/>
        <v>0</v>
      </c>
      <c r="I906" s="195">
        <f t="shared" si="258"/>
        <v>0</v>
      </c>
      <c r="J906" s="195">
        <f t="shared" si="258"/>
        <v>0</v>
      </c>
      <c r="K906" s="195">
        <f t="shared" si="258"/>
        <v>0</v>
      </c>
      <c r="L906" s="195">
        <f t="shared" si="258"/>
        <v>0</v>
      </c>
      <c r="M906" s="195">
        <f t="shared" si="258"/>
        <v>0</v>
      </c>
      <c r="N906" s="195">
        <f t="shared" si="258"/>
        <v>0</v>
      </c>
      <c r="O906" s="196"/>
    </row>
    <row r="907" spans="1:15" s="198" customFormat="1" hidden="1" outlineLevel="2" x14ac:dyDescent="0.2">
      <c r="A907" s="197" t="s">
        <v>103</v>
      </c>
      <c r="D907" s="199">
        <f>$D$121</f>
        <v>0</v>
      </c>
      <c r="E907" s="199"/>
      <c r="F907" s="197"/>
      <c r="G907" s="194"/>
      <c r="H907" s="195">
        <f t="shared" si="258"/>
        <v>0</v>
      </c>
      <c r="I907" s="195">
        <f t="shared" si="258"/>
        <v>0</v>
      </c>
      <c r="J907" s="195">
        <f t="shared" si="258"/>
        <v>0</v>
      </c>
      <c r="K907" s="195">
        <f t="shared" si="258"/>
        <v>0</v>
      </c>
      <c r="L907" s="195">
        <f t="shared" si="258"/>
        <v>0</v>
      </c>
      <c r="M907" s="195">
        <f t="shared" si="258"/>
        <v>0</v>
      </c>
      <c r="N907" s="195">
        <f t="shared" si="258"/>
        <v>0</v>
      </c>
      <c r="O907" s="196"/>
    </row>
    <row r="908" spans="1:15" s="198" customFormat="1" hidden="1" outlineLevel="2" x14ac:dyDescent="0.2">
      <c r="A908" s="197" t="s">
        <v>103</v>
      </c>
      <c r="D908" s="199">
        <f>$D$122</f>
        <v>0</v>
      </c>
      <c r="E908" s="199"/>
      <c r="F908" s="197"/>
      <c r="G908" s="194"/>
      <c r="H908" s="195">
        <f t="shared" si="258"/>
        <v>0</v>
      </c>
      <c r="I908" s="195">
        <f t="shared" si="258"/>
        <v>0</v>
      </c>
      <c r="J908" s="195">
        <f t="shared" si="258"/>
        <v>0</v>
      </c>
      <c r="K908" s="195">
        <f t="shared" si="258"/>
        <v>0</v>
      </c>
      <c r="L908" s="195">
        <f t="shared" si="258"/>
        <v>0</v>
      </c>
      <c r="M908" s="195">
        <f t="shared" si="258"/>
        <v>0</v>
      </c>
      <c r="N908" s="195">
        <f t="shared" si="258"/>
        <v>0</v>
      </c>
      <c r="O908" s="196"/>
    </row>
    <row r="909" spans="1:15" s="198" customFormat="1" hidden="1" outlineLevel="2" x14ac:dyDescent="0.2">
      <c r="A909" s="197" t="s">
        <v>103</v>
      </c>
      <c r="D909" s="199">
        <f>$D$123</f>
        <v>0</v>
      </c>
      <c r="E909" s="199"/>
      <c r="F909" s="197"/>
      <c r="G909" s="194"/>
      <c r="H909" s="195">
        <f t="shared" si="258"/>
        <v>0</v>
      </c>
      <c r="I909" s="195">
        <f t="shared" si="258"/>
        <v>0</v>
      </c>
      <c r="J909" s="195">
        <f t="shared" si="258"/>
        <v>0</v>
      </c>
      <c r="K909" s="195">
        <f t="shared" si="258"/>
        <v>0</v>
      </c>
      <c r="L909" s="195">
        <f t="shared" si="258"/>
        <v>0</v>
      </c>
      <c r="M909" s="195">
        <f t="shared" si="258"/>
        <v>0</v>
      </c>
      <c r="N909" s="195">
        <f t="shared" si="258"/>
        <v>0</v>
      </c>
      <c r="O909" s="196"/>
    </row>
    <row r="910" spans="1:15" s="198" customFormat="1" hidden="1" outlineLevel="2" x14ac:dyDescent="0.2">
      <c r="A910" s="197" t="s">
        <v>103</v>
      </c>
      <c r="D910" s="199">
        <f>$D$124</f>
        <v>0</v>
      </c>
      <c r="E910" s="199"/>
      <c r="F910" s="197"/>
      <c r="G910" s="194"/>
      <c r="H910" s="195">
        <f t="shared" si="258"/>
        <v>0</v>
      </c>
      <c r="I910" s="195">
        <f t="shared" si="258"/>
        <v>0</v>
      </c>
      <c r="J910" s="195">
        <f t="shared" si="258"/>
        <v>0</v>
      </c>
      <c r="K910" s="195">
        <f t="shared" si="258"/>
        <v>0</v>
      </c>
      <c r="L910" s="195">
        <f t="shared" si="258"/>
        <v>0</v>
      </c>
      <c r="M910" s="195">
        <f t="shared" si="258"/>
        <v>0</v>
      </c>
      <c r="N910" s="195">
        <f t="shared" si="258"/>
        <v>0</v>
      </c>
      <c r="O910" s="196"/>
    </row>
    <row r="911" spans="1:15" s="198" customFormat="1" hidden="1" outlineLevel="2" x14ac:dyDescent="0.2">
      <c r="A911" s="197" t="s">
        <v>103</v>
      </c>
      <c r="D911" s="199">
        <f>$D$125</f>
        <v>0</v>
      </c>
      <c r="E911" s="199"/>
      <c r="F911" s="197"/>
      <c r="G911" s="194"/>
      <c r="H911" s="195">
        <f t="shared" si="258"/>
        <v>0</v>
      </c>
      <c r="I911" s="195">
        <f t="shared" si="258"/>
        <v>0</v>
      </c>
      <c r="J911" s="195">
        <f t="shared" si="258"/>
        <v>0</v>
      </c>
      <c r="K911" s="195">
        <f t="shared" si="258"/>
        <v>0</v>
      </c>
      <c r="L911" s="195">
        <f t="shared" si="258"/>
        <v>0</v>
      </c>
      <c r="M911" s="195">
        <f t="shared" si="258"/>
        <v>0</v>
      </c>
      <c r="N911" s="195">
        <f t="shared" si="258"/>
        <v>0</v>
      </c>
      <c r="O911" s="196"/>
    </row>
    <row r="912" spans="1:15" s="198" customFormat="1" hidden="1" outlineLevel="2" x14ac:dyDescent="0.2">
      <c r="A912" s="197" t="s">
        <v>103</v>
      </c>
      <c r="D912" s="199">
        <f>$D$126</f>
        <v>0</v>
      </c>
      <c r="E912" s="199"/>
      <c r="F912" s="197"/>
      <c r="G912" s="194"/>
      <c r="H912" s="195">
        <f t="shared" si="258"/>
        <v>0</v>
      </c>
      <c r="I912" s="195">
        <f t="shared" si="258"/>
        <v>0</v>
      </c>
      <c r="J912" s="195">
        <f t="shared" si="258"/>
        <v>0</v>
      </c>
      <c r="K912" s="195">
        <f t="shared" si="258"/>
        <v>0</v>
      </c>
      <c r="L912" s="195">
        <f t="shared" si="258"/>
        <v>0</v>
      </c>
      <c r="M912" s="195">
        <f t="shared" si="258"/>
        <v>0</v>
      </c>
      <c r="N912" s="195">
        <f t="shared" si="258"/>
        <v>0</v>
      </c>
      <c r="O912" s="196"/>
    </row>
    <row r="913" spans="1:15" s="198" customFormat="1" hidden="1" outlineLevel="2" x14ac:dyDescent="0.2">
      <c r="A913" s="197" t="s">
        <v>103</v>
      </c>
      <c r="D913" s="199">
        <f>$D$127</f>
        <v>0</v>
      </c>
      <c r="E913" s="199"/>
      <c r="F913" s="197"/>
      <c r="G913" s="194"/>
      <c r="H913" s="195">
        <f t="shared" si="258"/>
        <v>0</v>
      </c>
      <c r="I913" s="195">
        <f t="shared" si="258"/>
        <v>0</v>
      </c>
      <c r="J913" s="195">
        <f t="shared" si="258"/>
        <v>0</v>
      </c>
      <c r="K913" s="195">
        <f t="shared" si="258"/>
        <v>0</v>
      </c>
      <c r="L913" s="195">
        <f t="shared" si="258"/>
        <v>0</v>
      </c>
      <c r="M913" s="195">
        <f t="shared" si="258"/>
        <v>0</v>
      </c>
      <c r="N913" s="195">
        <f t="shared" si="258"/>
        <v>0</v>
      </c>
      <c r="O913" s="196"/>
    </row>
    <row r="914" spans="1:15" s="198" customFormat="1" hidden="1" outlineLevel="2" x14ac:dyDescent="0.2">
      <c r="A914" s="197" t="s">
        <v>103</v>
      </c>
      <c r="D914" s="202"/>
      <c r="E914" s="199"/>
      <c r="F914" s="197"/>
      <c r="G914" s="194"/>
      <c r="H914" s="195"/>
      <c r="I914" s="195"/>
      <c r="J914" s="195"/>
      <c r="K914" s="195"/>
      <c r="L914" s="195"/>
      <c r="M914" s="195"/>
      <c r="N914" s="195"/>
      <c r="O914" s="196"/>
    </row>
    <row r="915" spans="1:15" s="198" customFormat="1" hidden="1" outlineLevel="2" x14ac:dyDescent="0.2">
      <c r="A915" s="197" t="s">
        <v>103</v>
      </c>
      <c r="D915" s="202" t="str">
        <f>$D$129</f>
        <v xml:space="preserve">Total Special Education/ELL Teachers </v>
      </c>
      <c r="E915" s="202"/>
      <c r="F915" s="204"/>
      <c r="G915" s="205"/>
      <c r="H915" s="203">
        <f t="shared" ref="H915:M915" si="259">SUM(H894:H913)</f>
        <v>0</v>
      </c>
      <c r="I915" s="203">
        <f t="shared" si="259"/>
        <v>3332</v>
      </c>
      <c r="J915" s="203">
        <f t="shared" si="259"/>
        <v>3431.96</v>
      </c>
      <c r="K915" s="203">
        <f t="shared" si="259"/>
        <v>4158.7279999999992</v>
      </c>
      <c r="L915" s="203">
        <f t="shared" si="259"/>
        <v>4283.4898400000002</v>
      </c>
      <c r="M915" s="203">
        <f t="shared" si="259"/>
        <v>4411.9945351999995</v>
      </c>
      <c r="N915" s="203">
        <f t="shared" ref="N915" si="260">SUM(N894:N913)</f>
        <v>4544.3543712559995</v>
      </c>
      <c r="O915" s="196"/>
    </row>
    <row r="916" spans="1:15" s="198" customFormat="1" hidden="1" outlineLevel="2" x14ac:dyDescent="0.2">
      <c r="A916" s="197" t="s">
        <v>103</v>
      </c>
      <c r="D916" s="199"/>
      <c r="E916" s="199"/>
      <c r="F916" s="197"/>
      <c r="G916" s="194"/>
      <c r="H916" s="195"/>
      <c r="I916" s="195"/>
      <c r="J916" s="195"/>
      <c r="K916" s="195"/>
      <c r="L916" s="195"/>
      <c r="M916" s="195"/>
      <c r="N916" s="195"/>
      <c r="O916" s="196"/>
    </row>
    <row r="917" spans="1:15" s="198" customFormat="1" hidden="1" outlineLevel="2" x14ac:dyDescent="0.2">
      <c r="A917" s="197" t="s">
        <v>103</v>
      </c>
      <c r="D917" s="199"/>
      <c r="E917" s="199"/>
      <c r="F917" s="197"/>
      <c r="G917" s="194"/>
      <c r="H917" s="195"/>
      <c r="I917" s="195"/>
      <c r="J917" s="195"/>
      <c r="K917" s="195"/>
      <c r="L917" s="195"/>
      <c r="M917" s="195"/>
      <c r="N917" s="195"/>
      <c r="O917" s="196"/>
    </row>
    <row r="918" spans="1:15" s="197" customFormat="1" hidden="1" outlineLevel="2" x14ac:dyDescent="0.2">
      <c r="A918" s="197" t="s">
        <v>103</v>
      </c>
      <c r="B918" s="190"/>
      <c r="C918" s="190"/>
      <c r="D918" s="191">
        <f>$D$136</f>
        <v>0</v>
      </c>
      <c r="E918" s="192"/>
      <c r="F918" s="193"/>
      <c r="H918" s="195">
        <f t="shared" ref="H918:N922" si="261">H290*$F$70</f>
        <v>0</v>
      </c>
      <c r="I918" s="195">
        <f t="shared" si="261"/>
        <v>0</v>
      </c>
      <c r="J918" s="195">
        <f t="shared" si="261"/>
        <v>0</v>
      </c>
      <c r="K918" s="195">
        <f t="shared" si="261"/>
        <v>0</v>
      </c>
      <c r="L918" s="195">
        <f t="shared" si="261"/>
        <v>0</v>
      </c>
      <c r="M918" s="195">
        <f t="shared" si="261"/>
        <v>0</v>
      </c>
      <c r="N918" s="195">
        <f t="shared" si="261"/>
        <v>0</v>
      </c>
      <c r="O918" s="196"/>
    </row>
    <row r="919" spans="1:15" s="197" customFormat="1" hidden="1" outlineLevel="2" x14ac:dyDescent="0.2">
      <c r="A919" s="197" t="s">
        <v>103</v>
      </c>
      <c r="B919" s="190"/>
      <c r="C919" s="190"/>
      <c r="D919" s="191">
        <f>$D$137</f>
        <v>0</v>
      </c>
      <c r="E919" s="192"/>
      <c r="F919" s="193"/>
      <c r="G919" s="194"/>
      <c r="H919" s="195">
        <f t="shared" si="261"/>
        <v>0</v>
      </c>
      <c r="I919" s="195">
        <f t="shared" si="261"/>
        <v>0</v>
      </c>
      <c r="J919" s="195">
        <f t="shared" si="261"/>
        <v>0</v>
      </c>
      <c r="K919" s="195">
        <f t="shared" si="261"/>
        <v>0</v>
      </c>
      <c r="L919" s="195">
        <f t="shared" si="261"/>
        <v>0</v>
      </c>
      <c r="M919" s="195">
        <f t="shared" si="261"/>
        <v>0</v>
      </c>
      <c r="N919" s="195">
        <f t="shared" si="261"/>
        <v>0</v>
      </c>
      <c r="O919" s="196"/>
    </row>
    <row r="920" spans="1:15" s="197" customFormat="1" hidden="1" outlineLevel="2" x14ac:dyDescent="0.2">
      <c r="A920" s="197" t="s">
        <v>103</v>
      </c>
      <c r="B920" s="190"/>
      <c r="C920" s="190"/>
      <c r="D920" s="191">
        <f>$D$138</f>
        <v>0</v>
      </c>
      <c r="E920" s="192"/>
      <c r="F920" s="193"/>
      <c r="G920" s="194"/>
      <c r="H920" s="195">
        <f t="shared" si="261"/>
        <v>0</v>
      </c>
      <c r="I920" s="195">
        <f t="shared" si="261"/>
        <v>0</v>
      </c>
      <c r="J920" s="195">
        <f t="shared" si="261"/>
        <v>0</v>
      </c>
      <c r="K920" s="195">
        <f t="shared" si="261"/>
        <v>0</v>
      </c>
      <c r="L920" s="195">
        <f t="shared" si="261"/>
        <v>0</v>
      </c>
      <c r="M920" s="195">
        <f t="shared" si="261"/>
        <v>0</v>
      </c>
      <c r="N920" s="195">
        <f t="shared" si="261"/>
        <v>0</v>
      </c>
      <c r="O920" s="196"/>
    </row>
    <row r="921" spans="1:15" s="197" customFormat="1" hidden="1" outlineLevel="2" x14ac:dyDescent="0.2">
      <c r="A921" s="197" t="s">
        <v>103</v>
      </c>
      <c r="B921" s="190"/>
      <c r="C921" s="190"/>
      <c r="D921" s="191">
        <f>$D$139</f>
        <v>0</v>
      </c>
      <c r="E921" s="192"/>
      <c r="F921" s="193"/>
      <c r="G921" s="194"/>
      <c r="H921" s="195">
        <f t="shared" si="261"/>
        <v>0</v>
      </c>
      <c r="I921" s="195">
        <f t="shared" si="261"/>
        <v>0</v>
      </c>
      <c r="J921" s="195">
        <f t="shared" si="261"/>
        <v>0</v>
      </c>
      <c r="K921" s="195">
        <f t="shared" si="261"/>
        <v>0</v>
      </c>
      <c r="L921" s="195">
        <f t="shared" si="261"/>
        <v>0</v>
      </c>
      <c r="M921" s="195">
        <f t="shared" si="261"/>
        <v>0</v>
      </c>
      <c r="N921" s="195">
        <f t="shared" si="261"/>
        <v>0</v>
      </c>
      <c r="O921" s="196"/>
    </row>
    <row r="922" spans="1:15" s="197" customFormat="1" hidden="1" outlineLevel="2" x14ac:dyDescent="0.2">
      <c r="A922" s="197" t="s">
        <v>103</v>
      </c>
      <c r="B922" s="190"/>
      <c r="C922" s="190"/>
      <c r="D922" s="191">
        <f>$D$140</f>
        <v>0</v>
      </c>
      <c r="E922" s="192"/>
      <c r="F922" s="193"/>
      <c r="G922" s="194"/>
      <c r="H922" s="195">
        <f t="shared" si="261"/>
        <v>0</v>
      </c>
      <c r="I922" s="195">
        <f t="shared" si="261"/>
        <v>0</v>
      </c>
      <c r="J922" s="195">
        <f t="shared" si="261"/>
        <v>0</v>
      </c>
      <c r="K922" s="195">
        <f t="shared" si="261"/>
        <v>0</v>
      </c>
      <c r="L922" s="195">
        <f t="shared" si="261"/>
        <v>0</v>
      </c>
      <c r="M922" s="195">
        <f t="shared" si="261"/>
        <v>0</v>
      </c>
      <c r="N922" s="195">
        <f t="shared" si="261"/>
        <v>0</v>
      </c>
      <c r="O922" s="196"/>
    </row>
    <row r="923" spans="1:15" s="197" customFormat="1" hidden="1" outlineLevel="2" x14ac:dyDescent="0.2">
      <c r="A923" s="197" t="s">
        <v>103</v>
      </c>
      <c r="B923" s="190"/>
      <c r="C923" s="190"/>
      <c r="D923" s="191"/>
      <c r="E923" s="192"/>
      <c r="F923" s="193"/>
      <c r="G923" s="194"/>
      <c r="H923" s="195"/>
      <c r="I923" s="195"/>
      <c r="J923" s="195"/>
      <c r="K923" s="195"/>
      <c r="L923" s="195"/>
      <c r="M923" s="195"/>
      <c r="N923" s="195"/>
      <c r="O923" s="196"/>
    </row>
    <row r="924" spans="1:15" s="197" customFormat="1" hidden="1" outlineLevel="2" x14ac:dyDescent="0.2">
      <c r="A924" s="197" t="s">
        <v>103</v>
      </c>
      <c r="B924" s="190"/>
      <c r="C924" s="190"/>
      <c r="D924" s="191">
        <f>$D$142</f>
        <v>0</v>
      </c>
      <c r="E924" s="192"/>
      <c r="F924" s="193"/>
      <c r="G924" s="194"/>
      <c r="H924" s="195">
        <f t="shared" ref="H924:N928" si="262">H296*$F$70</f>
        <v>0</v>
      </c>
      <c r="I924" s="195">
        <f t="shared" si="262"/>
        <v>0</v>
      </c>
      <c r="J924" s="195">
        <f t="shared" si="262"/>
        <v>0</v>
      </c>
      <c r="K924" s="195">
        <f t="shared" si="262"/>
        <v>0</v>
      </c>
      <c r="L924" s="195">
        <f t="shared" si="262"/>
        <v>0</v>
      </c>
      <c r="M924" s="195">
        <f t="shared" si="262"/>
        <v>0</v>
      </c>
      <c r="N924" s="195">
        <f t="shared" si="262"/>
        <v>0</v>
      </c>
      <c r="O924" s="196"/>
    </row>
    <row r="925" spans="1:15" s="197" customFormat="1" hidden="1" outlineLevel="2" x14ac:dyDescent="0.2">
      <c r="A925" s="197" t="s">
        <v>103</v>
      </c>
      <c r="B925" s="190"/>
      <c r="C925" s="190"/>
      <c r="D925" s="191">
        <f>$D$143</f>
        <v>0</v>
      </c>
      <c r="E925" s="192"/>
      <c r="F925" s="193"/>
      <c r="G925" s="194"/>
      <c r="H925" s="195">
        <f t="shared" si="262"/>
        <v>0</v>
      </c>
      <c r="I925" s="195">
        <f t="shared" si="262"/>
        <v>0</v>
      </c>
      <c r="J925" s="195">
        <f t="shared" si="262"/>
        <v>0</v>
      </c>
      <c r="K925" s="195">
        <f t="shared" si="262"/>
        <v>0</v>
      </c>
      <c r="L925" s="195">
        <f t="shared" si="262"/>
        <v>0</v>
      </c>
      <c r="M925" s="195">
        <f t="shared" si="262"/>
        <v>0</v>
      </c>
      <c r="N925" s="195">
        <f t="shared" si="262"/>
        <v>0</v>
      </c>
      <c r="O925" s="196"/>
    </row>
    <row r="926" spans="1:15" s="197" customFormat="1" hidden="1" outlineLevel="2" x14ac:dyDescent="0.2">
      <c r="A926" s="197" t="s">
        <v>103</v>
      </c>
      <c r="B926" s="190"/>
      <c r="C926" s="190"/>
      <c r="D926" s="191">
        <f>$D$144</f>
        <v>0</v>
      </c>
      <c r="E926" s="192"/>
      <c r="F926" s="193"/>
      <c r="G926" s="194"/>
      <c r="H926" s="195">
        <f t="shared" si="262"/>
        <v>0</v>
      </c>
      <c r="I926" s="195">
        <f t="shared" si="262"/>
        <v>0</v>
      </c>
      <c r="J926" s="195">
        <f t="shared" si="262"/>
        <v>0</v>
      </c>
      <c r="K926" s="195">
        <f t="shared" si="262"/>
        <v>0</v>
      </c>
      <c r="L926" s="195">
        <f t="shared" si="262"/>
        <v>0</v>
      </c>
      <c r="M926" s="195">
        <f t="shared" si="262"/>
        <v>0</v>
      </c>
      <c r="N926" s="195">
        <f t="shared" si="262"/>
        <v>0</v>
      </c>
      <c r="O926" s="196"/>
    </row>
    <row r="927" spans="1:15" s="197" customFormat="1" hidden="1" outlineLevel="2" x14ac:dyDescent="0.2">
      <c r="A927" s="197" t="s">
        <v>103</v>
      </c>
      <c r="B927" s="190"/>
      <c r="C927" s="190"/>
      <c r="D927" s="191">
        <f>$D$145</f>
        <v>0</v>
      </c>
      <c r="E927" s="192"/>
      <c r="F927" s="193"/>
      <c r="G927" s="194"/>
      <c r="H927" s="195">
        <f t="shared" si="262"/>
        <v>0</v>
      </c>
      <c r="I927" s="195">
        <f t="shared" si="262"/>
        <v>0</v>
      </c>
      <c r="J927" s="195">
        <f t="shared" si="262"/>
        <v>0</v>
      </c>
      <c r="K927" s="195">
        <f t="shared" si="262"/>
        <v>0</v>
      </c>
      <c r="L927" s="195">
        <f t="shared" si="262"/>
        <v>0</v>
      </c>
      <c r="M927" s="195">
        <f t="shared" si="262"/>
        <v>0</v>
      </c>
      <c r="N927" s="195">
        <f t="shared" si="262"/>
        <v>0</v>
      </c>
      <c r="O927" s="196"/>
    </row>
    <row r="928" spans="1:15" s="197" customFormat="1" hidden="1" outlineLevel="2" x14ac:dyDescent="0.2">
      <c r="A928" s="197" t="s">
        <v>103</v>
      </c>
      <c r="B928" s="190"/>
      <c r="C928" s="190"/>
      <c r="D928" s="191">
        <f>$D$146</f>
        <v>0</v>
      </c>
      <c r="E928" s="192"/>
      <c r="F928" s="193"/>
      <c r="G928" s="194"/>
      <c r="H928" s="195">
        <f t="shared" si="262"/>
        <v>0</v>
      </c>
      <c r="I928" s="195">
        <f t="shared" si="262"/>
        <v>0</v>
      </c>
      <c r="J928" s="195">
        <f t="shared" si="262"/>
        <v>0</v>
      </c>
      <c r="K928" s="195">
        <f t="shared" si="262"/>
        <v>0</v>
      </c>
      <c r="L928" s="195">
        <f t="shared" si="262"/>
        <v>0</v>
      </c>
      <c r="M928" s="195">
        <f t="shared" si="262"/>
        <v>0</v>
      </c>
      <c r="N928" s="195">
        <f t="shared" si="262"/>
        <v>0</v>
      </c>
      <c r="O928" s="196"/>
    </row>
    <row r="929" spans="1:15" s="197" customFormat="1" hidden="1" outlineLevel="2" x14ac:dyDescent="0.2">
      <c r="A929" s="197" t="s">
        <v>103</v>
      </c>
      <c r="B929" s="190"/>
      <c r="C929" s="190"/>
      <c r="D929" s="191"/>
      <c r="E929" s="192"/>
      <c r="F929" s="193"/>
      <c r="G929" s="194"/>
      <c r="H929" s="195"/>
      <c r="I929" s="195"/>
      <c r="J929" s="195"/>
      <c r="K929" s="195"/>
      <c r="L929" s="195"/>
      <c r="M929" s="195"/>
      <c r="N929" s="195"/>
      <c r="O929" s="196"/>
    </row>
    <row r="930" spans="1:15" s="197" customFormat="1" hidden="1" outlineLevel="2" x14ac:dyDescent="0.2">
      <c r="A930" s="197" t="s">
        <v>103</v>
      </c>
      <c r="B930" s="190"/>
      <c r="C930" s="190"/>
      <c r="D930" s="191">
        <f>$D$148</f>
        <v>0</v>
      </c>
      <c r="E930" s="192"/>
      <c r="F930" s="193"/>
      <c r="G930" s="194"/>
      <c r="H930" s="195">
        <f t="shared" ref="H930:N934" si="263">H302*$F$70</f>
        <v>0</v>
      </c>
      <c r="I930" s="195">
        <f t="shared" si="263"/>
        <v>0</v>
      </c>
      <c r="J930" s="195">
        <f t="shared" si="263"/>
        <v>0</v>
      </c>
      <c r="K930" s="195">
        <f t="shared" si="263"/>
        <v>0</v>
      </c>
      <c r="L930" s="195">
        <f t="shared" si="263"/>
        <v>0</v>
      </c>
      <c r="M930" s="195">
        <f t="shared" si="263"/>
        <v>0</v>
      </c>
      <c r="N930" s="195">
        <f t="shared" si="263"/>
        <v>0</v>
      </c>
      <c r="O930" s="196"/>
    </row>
    <row r="931" spans="1:15" s="197" customFormat="1" hidden="1" outlineLevel="2" x14ac:dyDescent="0.2">
      <c r="A931" s="197" t="s">
        <v>103</v>
      </c>
      <c r="B931" s="190"/>
      <c r="C931" s="190"/>
      <c r="D931" s="191">
        <f>$D$149</f>
        <v>0</v>
      </c>
      <c r="E931" s="192"/>
      <c r="F931" s="193"/>
      <c r="G931" s="194"/>
      <c r="H931" s="195">
        <f t="shared" si="263"/>
        <v>0</v>
      </c>
      <c r="I931" s="195">
        <f t="shared" si="263"/>
        <v>0</v>
      </c>
      <c r="J931" s="195">
        <f t="shared" si="263"/>
        <v>0</v>
      </c>
      <c r="K931" s="195">
        <f t="shared" si="263"/>
        <v>0</v>
      </c>
      <c r="L931" s="195">
        <f t="shared" si="263"/>
        <v>0</v>
      </c>
      <c r="M931" s="195">
        <f t="shared" si="263"/>
        <v>0</v>
      </c>
      <c r="N931" s="195">
        <f t="shared" si="263"/>
        <v>0</v>
      </c>
      <c r="O931" s="196"/>
    </row>
    <row r="932" spans="1:15" s="197" customFormat="1" hidden="1" outlineLevel="2" x14ac:dyDescent="0.2">
      <c r="A932" s="197" t="s">
        <v>103</v>
      </c>
      <c r="B932" s="190"/>
      <c r="C932" s="190"/>
      <c r="D932" s="191" t="str">
        <f>$D$150</f>
        <v>Grade Level Teacher</v>
      </c>
      <c r="E932" s="192"/>
      <c r="F932" s="193"/>
      <c r="G932" s="194"/>
      <c r="H932" s="195">
        <f t="shared" si="263"/>
        <v>0</v>
      </c>
      <c r="I932" s="195">
        <f t="shared" si="263"/>
        <v>3528</v>
      </c>
      <c r="J932" s="195">
        <f t="shared" si="263"/>
        <v>3633.84</v>
      </c>
      <c r="K932" s="195">
        <f t="shared" si="263"/>
        <v>3742.8552</v>
      </c>
      <c r="L932" s="195">
        <f t="shared" si="263"/>
        <v>3855.1408560000004</v>
      </c>
      <c r="M932" s="195">
        <f t="shared" si="263"/>
        <v>3970.7950816799994</v>
      </c>
      <c r="N932" s="195">
        <f t="shared" si="263"/>
        <v>4089.9189341303995</v>
      </c>
      <c r="O932" s="196"/>
    </row>
    <row r="933" spans="1:15" s="197" customFormat="1" hidden="1" outlineLevel="2" x14ac:dyDescent="0.2">
      <c r="A933" s="197" t="s">
        <v>103</v>
      </c>
      <c r="B933" s="190"/>
      <c r="C933" s="190"/>
      <c r="D933" s="191" t="str">
        <f>$D$151</f>
        <v>Grade Level Teacher</v>
      </c>
      <c r="E933" s="192"/>
      <c r="F933" s="193"/>
      <c r="G933" s="194"/>
      <c r="H933" s="195">
        <f t="shared" si="263"/>
        <v>0</v>
      </c>
      <c r="I933" s="195">
        <f t="shared" si="263"/>
        <v>4116</v>
      </c>
      <c r="J933" s="195">
        <f t="shared" si="263"/>
        <v>4239.4800000000005</v>
      </c>
      <c r="K933" s="195">
        <f t="shared" si="263"/>
        <v>4366.6643999999997</v>
      </c>
      <c r="L933" s="195">
        <f t="shared" si="263"/>
        <v>4497.6643320000003</v>
      </c>
      <c r="M933" s="195">
        <f t="shared" si="263"/>
        <v>4632.59426196</v>
      </c>
      <c r="N933" s="195">
        <f t="shared" si="263"/>
        <v>4771.5720898187992</v>
      </c>
      <c r="O933" s="196"/>
    </row>
    <row r="934" spans="1:15" s="197" customFormat="1" hidden="1" outlineLevel="2" x14ac:dyDescent="0.2">
      <c r="A934" s="197" t="s">
        <v>103</v>
      </c>
      <c r="B934" s="190"/>
      <c r="C934" s="190"/>
      <c r="D934" s="191" t="str">
        <f>$D$152</f>
        <v>Grade Level Teacher</v>
      </c>
      <c r="E934" s="192"/>
      <c r="F934" s="193"/>
      <c r="G934" s="194"/>
      <c r="H934" s="195">
        <f t="shared" si="263"/>
        <v>0</v>
      </c>
      <c r="I934" s="195">
        <f t="shared" si="263"/>
        <v>4116</v>
      </c>
      <c r="J934" s="195">
        <f t="shared" si="263"/>
        <v>4239.4800000000005</v>
      </c>
      <c r="K934" s="195">
        <f t="shared" si="263"/>
        <v>4366.6643999999997</v>
      </c>
      <c r="L934" s="195">
        <f t="shared" si="263"/>
        <v>4497.6643320000003</v>
      </c>
      <c r="M934" s="195">
        <f t="shared" si="263"/>
        <v>4632.59426196</v>
      </c>
      <c r="N934" s="195">
        <f t="shared" si="263"/>
        <v>4771.5720898187992</v>
      </c>
      <c r="O934" s="196"/>
    </row>
    <row r="935" spans="1:15" s="197" customFormat="1" hidden="1" outlineLevel="2" x14ac:dyDescent="0.2">
      <c r="A935" s="197" t="s">
        <v>103</v>
      </c>
      <c r="B935" s="190"/>
      <c r="C935" s="190"/>
      <c r="D935" s="191"/>
      <c r="E935" s="192"/>
      <c r="F935" s="193"/>
      <c r="G935" s="194"/>
      <c r="H935" s="195"/>
      <c r="I935" s="195"/>
      <c r="J935" s="195"/>
      <c r="K935" s="195"/>
      <c r="L935" s="195"/>
      <c r="M935" s="195"/>
      <c r="N935" s="195"/>
      <c r="O935" s="196"/>
    </row>
    <row r="936" spans="1:15" s="197" customFormat="1" hidden="1" outlineLevel="2" x14ac:dyDescent="0.2">
      <c r="A936" s="197" t="s">
        <v>103</v>
      </c>
      <c r="B936" s="190"/>
      <c r="C936" s="190"/>
      <c r="D936" s="191" t="str">
        <f>$D$154</f>
        <v>Grade Level Assistant</v>
      </c>
      <c r="E936" s="192"/>
      <c r="F936" s="193"/>
      <c r="G936" s="194"/>
      <c r="H936" s="195">
        <f t="shared" ref="H936:N940" si="264">H308*$F$70</f>
        <v>0</v>
      </c>
      <c r="I936" s="195">
        <f t="shared" si="264"/>
        <v>0</v>
      </c>
      <c r="J936" s="195">
        <f t="shared" si="264"/>
        <v>0</v>
      </c>
      <c r="K936" s="195">
        <f t="shared" si="264"/>
        <v>0</v>
      </c>
      <c r="L936" s="195">
        <f t="shared" si="264"/>
        <v>0</v>
      </c>
      <c r="M936" s="195">
        <f t="shared" si="264"/>
        <v>0</v>
      </c>
      <c r="N936" s="195">
        <f t="shared" si="264"/>
        <v>0</v>
      </c>
      <c r="O936" s="196"/>
    </row>
    <row r="937" spans="1:15" s="197" customFormat="1" hidden="1" outlineLevel="2" x14ac:dyDescent="0.2">
      <c r="A937" s="197" t="s">
        <v>103</v>
      </c>
      <c r="B937" s="190"/>
      <c r="C937" s="190"/>
      <c r="D937" s="191" t="str">
        <f>$D$155</f>
        <v>Grade Level Assistant</v>
      </c>
      <c r="E937" s="192"/>
      <c r="F937" s="193"/>
      <c r="G937" s="194"/>
      <c r="H937" s="195">
        <f t="shared" si="264"/>
        <v>0</v>
      </c>
      <c r="I937" s="195">
        <f t="shared" si="264"/>
        <v>0</v>
      </c>
      <c r="J937" s="195">
        <f t="shared" si="264"/>
        <v>0</v>
      </c>
      <c r="K937" s="195">
        <f t="shared" si="264"/>
        <v>0</v>
      </c>
      <c r="L937" s="195">
        <f t="shared" si="264"/>
        <v>0</v>
      </c>
      <c r="M937" s="195">
        <f t="shared" si="264"/>
        <v>0</v>
      </c>
      <c r="N937" s="195">
        <f t="shared" si="264"/>
        <v>0</v>
      </c>
      <c r="O937" s="196"/>
    </row>
    <row r="938" spans="1:15" s="197" customFormat="1" hidden="1" outlineLevel="2" x14ac:dyDescent="0.2">
      <c r="A938" s="197" t="s">
        <v>103</v>
      </c>
      <c r="B938" s="190"/>
      <c r="C938" s="190"/>
      <c r="D938" s="191" t="str">
        <f>$D$156</f>
        <v>Grade Level Assistant</v>
      </c>
      <c r="E938" s="192"/>
      <c r="F938" s="193"/>
      <c r="G938" s="194"/>
      <c r="H938" s="195">
        <f t="shared" si="264"/>
        <v>0</v>
      </c>
      <c r="I938" s="195">
        <f t="shared" si="264"/>
        <v>0</v>
      </c>
      <c r="J938" s="195">
        <f t="shared" si="264"/>
        <v>0</v>
      </c>
      <c r="K938" s="195">
        <f t="shared" si="264"/>
        <v>0</v>
      </c>
      <c r="L938" s="195">
        <f t="shared" si="264"/>
        <v>0</v>
      </c>
      <c r="M938" s="195">
        <f t="shared" si="264"/>
        <v>0</v>
      </c>
      <c r="N938" s="195">
        <f t="shared" si="264"/>
        <v>0</v>
      </c>
      <c r="O938" s="196"/>
    </row>
    <row r="939" spans="1:15" s="197" customFormat="1" hidden="1" outlineLevel="2" x14ac:dyDescent="0.2">
      <c r="A939" s="197" t="s">
        <v>103</v>
      </c>
      <c r="B939" s="190"/>
      <c r="C939" s="190"/>
      <c r="D939" s="191" t="str">
        <f>$D$157</f>
        <v>Grade Level Assistant</v>
      </c>
      <c r="E939" s="192"/>
      <c r="F939" s="193"/>
      <c r="G939" s="194"/>
      <c r="H939" s="195">
        <f t="shared" si="264"/>
        <v>0</v>
      </c>
      <c r="I939" s="195">
        <f t="shared" si="264"/>
        <v>0</v>
      </c>
      <c r="J939" s="195">
        <f t="shared" si="264"/>
        <v>0</v>
      </c>
      <c r="K939" s="195">
        <f t="shared" si="264"/>
        <v>0</v>
      </c>
      <c r="L939" s="195">
        <f t="shared" si="264"/>
        <v>0</v>
      </c>
      <c r="M939" s="195">
        <f t="shared" si="264"/>
        <v>0</v>
      </c>
      <c r="N939" s="195">
        <f t="shared" si="264"/>
        <v>0</v>
      </c>
      <c r="O939" s="196"/>
    </row>
    <row r="940" spans="1:15" s="198" customFormat="1" hidden="1" outlineLevel="2" x14ac:dyDescent="0.2">
      <c r="A940" s="197" t="s">
        <v>103</v>
      </c>
      <c r="B940" s="190"/>
      <c r="C940" s="190"/>
      <c r="D940" s="191" t="str">
        <f>$D$158</f>
        <v>Grade Level Assistant</v>
      </c>
      <c r="E940" s="192"/>
      <c r="F940" s="193"/>
      <c r="G940" s="194"/>
      <c r="H940" s="195">
        <f t="shared" si="264"/>
        <v>0</v>
      </c>
      <c r="I940" s="195">
        <f t="shared" si="264"/>
        <v>0</v>
      </c>
      <c r="J940" s="195">
        <f t="shared" si="264"/>
        <v>0</v>
      </c>
      <c r="K940" s="195">
        <f t="shared" si="264"/>
        <v>0</v>
      </c>
      <c r="L940" s="195">
        <f t="shared" si="264"/>
        <v>0</v>
      </c>
      <c r="M940" s="195">
        <f t="shared" si="264"/>
        <v>0</v>
      </c>
      <c r="N940" s="195">
        <f t="shared" si="264"/>
        <v>0</v>
      </c>
      <c r="O940" s="196"/>
    </row>
    <row r="941" spans="1:15" s="198" customFormat="1" hidden="1" outlineLevel="2" x14ac:dyDescent="0.2">
      <c r="A941" s="197" t="s">
        <v>103</v>
      </c>
      <c r="B941" s="190"/>
      <c r="C941" s="190"/>
      <c r="D941" s="191"/>
      <c r="E941" s="197"/>
      <c r="F941" s="193"/>
      <c r="G941" s="194"/>
      <c r="H941" s="195"/>
      <c r="I941" s="195"/>
      <c r="J941" s="195"/>
      <c r="K941" s="195"/>
      <c r="L941" s="195"/>
      <c r="M941" s="195"/>
      <c r="N941" s="195"/>
      <c r="O941" s="196"/>
    </row>
    <row r="942" spans="1:15" s="197" customFormat="1" hidden="1" outlineLevel="2" x14ac:dyDescent="0.2">
      <c r="A942" s="197" t="s">
        <v>103</v>
      </c>
      <c r="B942" s="190"/>
      <c r="C942" s="190"/>
      <c r="D942" s="191" t="str">
        <f>$D$160</f>
        <v>Grade Level Teacher</v>
      </c>
      <c r="E942" s="192"/>
      <c r="F942" s="193"/>
      <c r="G942" s="194"/>
      <c r="H942" s="195">
        <f t="shared" ref="H942:N946" si="265">H314*$F$70</f>
        <v>0</v>
      </c>
      <c r="I942" s="195">
        <f t="shared" si="265"/>
        <v>3528</v>
      </c>
      <c r="J942" s="195">
        <f t="shared" si="265"/>
        <v>3633.84</v>
      </c>
      <c r="K942" s="195">
        <f t="shared" si="265"/>
        <v>3742.8552</v>
      </c>
      <c r="L942" s="195">
        <f t="shared" si="265"/>
        <v>3855.1408560000004</v>
      </c>
      <c r="M942" s="195">
        <f t="shared" si="265"/>
        <v>3970.7950816799994</v>
      </c>
      <c r="N942" s="195">
        <f t="shared" si="265"/>
        <v>4089.9189341303995</v>
      </c>
      <c r="O942" s="196"/>
    </row>
    <row r="943" spans="1:15" s="197" customFormat="1" hidden="1" outlineLevel="2" x14ac:dyDescent="0.2">
      <c r="A943" s="197" t="s">
        <v>103</v>
      </c>
      <c r="B943" s="190"/>
      <c r="C943" s="190"/>
      <c r="D943" s="191" t="str">
        <f>$D$161</f>
        <v>Grade Level Teacher</v>
      </c>
      <c r="E943" s="192"/>
      <c r="F943" s="193"/>
      <c r="G943" s="194"/>
      <c r="H943" s="195">
        <f t="shared" si="265"/>
        <v>0</v>
      </c>
      <c r="I943" s="195">
        <f t="shared" si="265"/>
        <v>2940</v>
      </c>
      <c r="J943" s="195">
        <f t="shared" si="265"/>
        <v>3028.2000000000003</v>
      </c>
      <c r="K943" s="195">
        <f t="shared" si="265"/>
        <v>3119.0460000000003</v>
      </c>
      <c r="L943" s="195">
        <f t="shared" si="265"/>
        <v>3212.6173800000001</v>
      </c>
      <c r="M943" s="195">
        <f t="shared" si="265"/>
        <v>3308.9959013999996</v>
      </c>
      <c r="N943" s="195">
        <f t="shared" si="265"/>
        <v>3408.2657784419994</v>
      </c>
      <c r="O943" s="196"/>
    </row>
    <row r="944" spans="1:15" s="197" customFormat="1" hidden="1" outlineLevel="2" x14ac:dyDescent="0.2">
      <c r="A944" s="197" t="s">
        <v>103</v>
      </c>
      <c r="B944" s="190"/>
      <c r="C944" s="190"/>
      <c r="D944" s="191" t="str">
        <f>$D$162</f>
        <v>Grade Level Teacher</v>
      </c>
      <c r="E944" s="192"/>
      <c r="F944" s="193"/>
      <c r="G944" s="194"/>
      <c r="H944" s="195">
        <f t="shared" si="265"/>
        <v>0</v>
      </c>
      <c r="I944" s="195">
        <f t="shared" si="265"/>
        <v>2940</v>
      </c>
      <c r="J944" s="195">
        <f t="shared" si="265"/>
        <v>3028.2000000000003</v>
      </c>
      <c r="K944" s="195">
        <f t="shared" si="265"/>
        <v>3119.0460000000003</v>
      </c>
      <c r="L944" s="195">
        <f t="shared" si="265"/>
        <v>3212.6173800000001</v>
      </c>
      <c r="M944" s="195">
        <f t="shared" si="265"/>
        <v>3308.9959013999996</v>
      </c>
      <c r="N944" s="195">
        <f t="shared" si="265"/>
        <v>3408.2657784419994</v>
      </c>
      <c r="O944" s="196"/>
    </row>
    <row r="945" spans="1:15" s="197" customFormat="1" hidden="1" outlineLevel="2" x14ac:dyDescent="0.2">
      <c r="A945" s="197" t="s">
        <v>103</v>
      </c>
      <c r="B945" s="190"/>
      <c r="C945" s="190"/>
      <c r="D945" s="191" t="str">
        <f>$D$163</f>
        <v>Grade Level Teacher</v>
      </c>
      <c r="E945" s="192"/>
      <c r="F945" s="193"/>
      <c r="G945" s="194"/>
      <c r="H945" s="195">
        <f t="shared" si="265"/>
        <v>0</v>
      </c>
      <c r="I945" s="195">
        <f t="shared" si="265"/>
        <v>0</v>
      </c>
      <c r="J945" s="195">
        <f t="shared" si="265"/>
        <v>0</v>
      </c>
      <c r="K945" s="195">
        <f t="shared" si="265"/>
        <v>0</v>
      </c>
      <c r="L945" s="195">
        <f t="shared" si="265"/>
        <v>0</v>
      </c>
      <c r="M945" s="195">
        <f t="shared" si="265"/>
        <v>0</v>
      </c>
      <c r="N945" s="195">
        <f t="shared" si="265"/>
        <v>0</v>
      </c>
      <c r="O945" s="196"/>
    </row>
    <row r="946" spans="1:15" s="197" customFormat="1" hidden="1" outlineLevel="2" x14ac:dyDescent="0.2">
      <c r="A946" s="197" t="s">
        <v>103</v>
      </c>
      <c r="B946" s="190"/>
      <c r="C946" s="190"/>
      <c r="D946" s="191" t="str">
        <f>$D$164</f>
        <v>Grade Level Teacher</v>
      </c>
      <c r="E946" s="192"/>
      <c r="F946" s="193"/>
      <c r="G946" s="194"/>
      <c r="H946" s="195">
        <f t="shared" si="265"/>
        <v>0</v>
      </c>
      <c r="I946" s="195">
        <f t="shared" si="265"/>
        <v>0</v>
      </c>
      <c r="J946" s="195">
        <f t="shared" si="265"/>
        <v>0</v>
      </c>
      <c r="K946" s="195">
        <f t="shared" si="265"/>
        <v>0</v>
      </c>
      <c r="L946" s="195">
        <f t="shared" si="265"/>
        <v>0</v>
      </c>
      <c r="M946" s="195">
        <f t="shared" si="265"/>
        <v>0</v>
      </c>
      <c r="N946" s="195">
        <f t="shared" si="265"/>
        <v>0</v>
      </c>
      <c r="O946" s="196"/>
    </row>
    <row r="947" spans="1:15" s="197" customFormat="1" hidden="1" outlineLevel="2" x14ac:dyDescent="0.2">
      <c r="A947" s="197" t="s">
        <v>103</v>
      </c>
      <c r="B947" s="190"/>
      <c r="C947" s="190"/>
      <c r="D947" s="191"/>
      <c r="E947" s="192"/>
      <c r="F947" s="193"/>
      <c r="G947" s="194"/>
      <c r="H947" s="195"/>
      <c r="I947" s="195"/>
      <c r="J947" s="195"/>
      <c r="K947" s="195"/>
      <c r="L947" s="195"/>
      <c r="M947" s="195"/>
      <c r="N947" s="195"/>
      <c r="O947" s="196"/>
    </row>
    <row r="948" spans="1:15" s="197" customFormat="1" hidden="1" outlineLevel="2" x14ac:dyDescent="0.2">
      <c r="A948" s="197" t="s">
        <v>103</v>
      </c>
      <c r="B948" s="190"/>
      <c r="C948" s="190"/>
      <c r="D948" s="191" t="str">
        <f>$D$166</f>
        <v>Grade Level Assistant</v>
      </c>
      <c r="E948" s="192"/>
      <c r="F948" s="193"/>
      <c r="G948" s="194"/>
      <c r="H948" s="195">
        <f t="shared" ref="H948:N952" si="266">H320*$F$70</f>
        <v>0</v>
      </c>
      <c r="I948" s="195">
        <f t="shared" si="266"/>
        <v>0</v>
      </c>
      <c r="J948" s="195">
        <f t="shared" si="266"/>
        <v>0</v>
      </c>
      <c r="K948" s="195">
        <f t="shared" si="266"/>
        <v>0</v>
      </c>
      <c r="L948" s="195">
        <f t="shared" si="266"/>
        <v>0</v>
      </c>
      <c r="M948" s="195">
        <f t="shared" si="266"/>
        <v>0</v>
      </c>
      <c r="N948" s="195">
        <f t="shared" si="266"/>
        <v>0</v>
      </c>
      <c r="O948" s="196"/>
    </row>
    <row r="949" spans="1:15" s="197" customFormat="1" hidden="1" outlineLevel="2" x14ac:dyDescent="0.2">
      <c r="A949" s="197" t="s">
        <v>103</v>
      </c>
      <c r="B949" s="190"/>
      <c r="C949" s="190"/>
      <c r="D949" s="191" t="str">
        <f>$D$167</f>
        <v>Grade Level Assistant</v>
      </c>
      <c r="E949" s="192"/>
      <c r="F949" s="193"/>
      <c r="G949" s="194"/>
      <c r="H949" s="195">
        <f t="shared" si="266"/>
        <v>0</v>
      </c>
      <c r="I949" s="195">
        <f t="shared" si="266"/>
        <v>0</v>
      </c>
      <c r="J949" s="195">
        <f t="shared" si="266"/>
        <v>0</v>
      </c>
      <c r="K949" s="195">
        <f t="shared" si="266"/>
        <v>0</v>
      </c>
      <c r="L949" s="195">
        <f t="shared" si="266"/>
        <v>0</v>
      </c>
      <c r="M949" s="195">
        <f t="shared" si="266"/>
        <v>0</v>
      </c>
      <c r="N949" s="195">
        <f t="shared" si="266"/>
        <v>0</v>
      </c>
      <c r="O949" s="196"/>
    </row>
    <row r="950" spans="1:15" s="197" customFormat="1" hidden="1" outlineLevel="2" x14ac:dyDescent="0.2">
      <c r="A950" s="197" t="s">
        <v>103</v>
      </c>
      <c r="B950" s="190"/>
      <c r="C950" s="190"/>
      <c r="D950" s="191" t="str">
        <f>$D$168</f>
        <v>Grade Level Assistant</v>
      </c>
      <c r="E950" s="192"/>
      <c r="F950" s="193"/>
      <c r="G950" s="194"/>
      <c r="H950" s="195">
        <f t="shared" si="266"/>
        <v>0</v>
      </c>
      <c r="I950" s="195">
        <f t="shared" si="266"/>
        <v>0</v>
      </c>
      <c r="J950" s="195">
        <f t="shared" si="266"/>
        <v>0</v>
      </c>
      <c r="K950" s="195">
        <f t="shared" si="266"/>
        <v>0</v>
      </c>
      <c r="L950" s="195">
        <f t="shared" si="266"/>
        <v>0</v>
      </c>
      <c r="M950" s="195">
        <f t="shared" si="266"/>
        <v>0</v>
      </c>
      <c r="N950" s="195">
        <f t="shared" si="266"/>
        <v>0</v>
      </c>
      <c r="O950" s="196"/>
    </row>
    <row r="951" spans="1:15" s="197" customFormat="1" hidden="1" outlineLevel="2" x14ac:dyDescent="0.2">
      <c r="A951" s="197" t="s">
        <v>103</v>
      </c>
      <c r="B951" s="190"/>
      <c r="C951" s="190"/>
      <c r="D951" s="191" t="str">
        <f>$D$169</f>
        <v>Grade Level Assistant</v>
      </c>
      <c r="E951" s="192"/>
      <c r="F951" s="193"/>
      <c r="G951" s="194"/>
      <c r="H951" s="195">
        <f t="shared" si="266"/>
        <v>0</v>
      </c>
      <c r="I951" s="195">
        <f t="shared" si="266"/>
        <v>0</v>
      </c>
      <c r="J951" s="195">
        <f t="shared" si="266"/>
        <v>0</v>
      </c>
      <c r="K951" s="195">
        <f t="shared" si="266"/>
        <v>0</v>
      </c>
      <c r="L951" s="195">
        <f t="shared" si="266"/>
        <v>0</v>
      </c>
      <c r="M951" s="195">
        <f t="shared" si="266"/>
        <v>0</v>
      </c>
      <c r="N951" s="195">
        <f t="shared" si="266"/>
        <v>0</v>
      </c>
      <c r="O951" s="196"/>
    </row>
    <row r="952" spans="1:15" s="198" customFormat="1" hidden="1" outlineLevel="2" x14ac:dyDescent="0.2">
      <c r="A952" s="197" t="s">
        <v>103</v>
      </c>
      <c r="B952" s="190"/>
      <c r="C952" s="190"/>
      <c r="D952" s="191" t="str">
        <f>$D$170</f>
        <v>Grade Level Assistant</v>
      </c>
      <c r="E952" s="192"/>
      <c r="F952" s="193"/>
      <c r="G952" s="194"/>
      <c r="H952" s="195">
        <f t="shared" si="266"/>
        <v>0</v>
      </c>
      <c r="I952" s="195">
        <f t="shared" si="266"/>
        <v>0</v>
      </c>
      <c r="J952" s="195">
        <f t="shared" si="266"/>
        <v>0</v>
      </c>
      <c r="K952" s="195">
        <f t="shared" si="266"/>
        <v>0</v>
      </c>
      <c r="L952" s="195">
        <f t="shared" si="266"/>
        <v>0</v>
      </c>
      <c r="M952" s="195">
        <f t="shared" si="266"/>
        <v>0</v>
      </c>
      <c r="N952" s="195">
        <f t="shared" si="266"/>
        <v>0</v>
      </c>
      <c r="O952" s="196"/>
    </row>
    <row r="953" spans="1:15" s="198" customFormat="1" hidden="1" outlineLevel="2" x14ac:dyDescent="0.2">
      <c r="A953" s="197" t="s">
        <v>103</v>
      </c>
      <c r="B953" s="190"/>
      <c r="C953" s="190"/>
      <c r="D953" s="191"/>
      <c r="E953" s="197"/>
      <c r="F953" s="193"/>
      <c r="G953" s="194"/>
      <c r="H953" s="195"/>
      <c r="I953" s="195"/>
      <c r="J953" s="195"/>
      <c r="K953" s="195"/>
      <c r="L953" s="195"/>
      <c r="M953" s="195"/>
      <c r="N953" s="195"/>
      <c r="O953" s="196"/>
    </row>
    <row r="954" spans="1:15" s="197" customFormat="1" hidden="1" outlineLevel="2" x14ac:dyDescent="0.2">
      <c r="A954" s="197" t="s">
        <v>103</v>
      </c>
      <c r="B954" s="190"/>
      <c r="C954" s="190"/>
      <c r="D954" s="191" t="str">
        <f>$D$172</f>
        <v>Grade Level Teacher</v>
      </c>
      <c r="E954" s="192"/>
      <c r="F954" s="193"/>
      <c r="G954" s="194"/>
      <c r="H954" s="195">
        <f t="shared" ref="H954:N958" si="267">H326*$F$70</f>
        <v>0</v>
      </c>
      <c r="I954" s="195">
        <f t="shared" si="267"/>
        <v>588</v>
      </c>
      <c r="J954" s="195">
        <f t="shared" si="267"/>
        <v>605.64</v>
      </c>
      <c r="K954" s="195">
        <f t="shared" si="267"/>
        <v>623.80919999999992</v>
      </c>
      <c r="L954" s="195">
        <f t="shared" si="267"/>
        <v>642.52347599999996</v>
      </c>
      <c r="M954" s="195">
        <f t="shared" si="267"/>
        <v>661.79918027999997</v>
      </c>
      <c r="N954" s="195">
        <f t="shared" si="267"/>
        <v>681.65315568839992</v>
      </c>
      <c r="O954" s="196"/>
    </row>
    <row r="955" spans="1:15" s="197" customFormat="1" hidden="1" outlineLevel="2" x14ac:dyDescent="0.2">
      <c r="A955" s="197" t="s">
        <v>103</v>
      </c>
      <c r="B955" s="190"/>
      <c r="C955" s="190"/>
      <c r="D955" s="191" t="str">
        <f>$D$173</f>
        <v>Grade Level Teacher</v>
      </c>
      <c r="E955" s="192"/>
      <c r="F955" s="193"/>
      <c r="G955" s="194"/>
      <c r="H955" s="195">
        <f t="shared" si="267"/>
        <v>0</v>
      </c>
      <c r="I955" s="195">
        <f t="shared" si="267"/>
        <v>588</v>
      </c>
      <c r="J955" s="195">
        <f t="shared" si="267"/>
        <v>605.64</v>
      </c>
      <c r="K955" s="195">
        <f t="shared" si="267"/>
        <v>623.80919999999992</v>
      </c>
      <c r="L955" s="195">
        <f t="shared" si="267"/>
        <v>642.52347599999996</v>
      </c>
      <c r="M955" s="195">
        <f t="shared" si="267"/>
        <v>661.79918027999997</v>
      </c>
      <c r="N955" s="195">
        <f t="shared" si="267"/>
        <v>681.65315568839992</v>
      </c>
      <c r="O955" s="196"/>
    </row>
    <row r="956" spans="1:15" s="197" customFormat="1" hidden="1" outlineLevel="2" x14ac:dyDescent="0.2">
      <c r="A956" s="197" t="s">
        <v>103</v>
      </c>
      <c r="B956" s="190"/>
      <c r="C956" s="190"/>
      <c r="D956" s="191" t="str">
        <f>$D$174</f>
        <v>Grade Level Teacher</v>
      </c>
      <c r="E956" s="192"/>
      <c r="F956" s="193"/>
      <c r="G956" s="194"/>
      <c r="H956" s="195">
        <f t="shared" si="267"/>
        <v>0</v>
      </c>
      <c r="I956" s="195">
        <f t="shared" si="267"/>
        <v>588</v>
      </c>
      <c r="J956" s="195">
        <f t="shared" si="267"/>
        <v>605.64</v>
      </c>
      <c r="K956" s="195">
        <f t="shared" si="267"/>
        <v>623.80919999999992</v>
      </c>
      <c r="L956" s="195">
        <f t="shared" si="267"/>
        <v>642.52347599999996</v>
      </c>
      <c r="M956" s="195">
        <f t="shared" si="267"/>
        <v>661.79918027999997</v>
      </c>
      <c r="N956" s="195">
        <f t="shared" si="267"/>
        <v>681.65315568839992</v>
      </c>
      <c r="O956" s="196"/>
    </row>
    <row r="957" spans="1:15" s="197" customFormat="1" hidden="1" outlineLevel="2" x14ac:dyDescent="0.2">
      <c r="A957" s="197" t="s">
        <v>103</v>
      </c>
      <c r="B957" s="190"/>
      <c r="C957" s="190"/>
      <c r="D957" s="191" t="str">
        <f>$D$175</f>
        <v>Grade Level Teacher</v>
      </c>
      <c r="E957" s="192"/>
      <c r="F957" s="193"/>
      <c r="G957" s="194"/>
      <c r="H957" s="195">
        <f t="shared" si="267"/>
        <v>0</v>
      </c>
      <c r="I957" s="195">
        <f t="shared" si="267"/>
        <v>588</v>
      </c>
      <c r="J957" s="195">
        <f t="shared" si="267"/>
        <v>605.64</v>
      </c>
      <c r="K957" s="195">
        <f t="shared" si="267"/>
        <v>623.80919999999992</v>
      </c>
      <c r="L957" s="195">
        <f t="shared" si="267"/>
        <v>642.52347599999996</v>
      </c>
      <c r="M957" s="195">
        <f t="shared" si="267"/>
        <v>661.79918027999997</v>
      </c>
      <c r="N957" s="195">
        <f t="shared" si="267"/>
        <v>681.65315568839992</v>
      </c>
      <c r="O957" s="196"/>
    </row>
    <row r="958" spans="1:15" s="197" customFormat="1" hidden="1" outlineLevel="2" x14ac:dyDescent="0.2">
      <c r="A958" s="197" t="s">
        <v>103</v>
      </c>
      <c r="B958" s="190"/>
      <c r="C958" s="190"/>
      <c r="D958" s="191" t="str">
        <f>$D$176</f>
        <v>Grade Level Teacher</v>
      </c>
      <c r="E958" s="192"/>
      <c r="F958" s="193"/>
      <c r="G958" s="194"/>
      <c r="H958" s="195">
        <f t="shared" si="267"/>
        <v>0</v>
      </c>
      <c r="I958" s="195">
        <f t="shared" si="267"/>
        <v>588</v>
      </c>
      <c r="J958" s="195">
        <f t="shared" si="267"/>
        <v>605.64</v>
      </c>
      <c r="K958" s="195">
        <f t="shared" si="267"/>
        <v>623.80919999999992</v>
      </c>
      <c r="L958" s="195">
        <f t="shared" si="267"/>
        <v>642.52347599999996</v>
      </c>
      <c r="M958" s="195">
        <f t="shared" si="267"/>
        <v>661.79918027999997</v>
      </c>
      <c r="N958" s="195">
        <f t="shared" si="267"/>
        <v>681.65315568839992</v>
      </c>
      <c r="O958" s="196"/>
    </row>
    <row r="959" spans="1:15" s="197" customFormat="1" hidden="1" outlineLevel="2" x14ac:dyDescent="0.2">
      <c r="A959" s="197" t="s">
        <v>103</v>
      </c>
      <c r="B959" s="190"/>
      <c r="C959" s="190"/>
      <c r="D959" s="191"/>
      <c r="E959" s="192"/>
      <c r="F959" s="193"/>
      <c r="G959" s="194"/>
      <c r="H959" s="195"/>
      <c r="I959" s="195"/>
      <c r="J959" s="195"/>
      <c r="K959" s="195"/>
      <c r="L959" s="195"/>
      <c r="M959" s="195"/>
      <c r="N959" s="195"/>
      <c r="O959" s="196"/>
    </row>
    <row r="960" spans="1:15" s="197" customFormat="1" hidden="1" outlineLevel="2" x14ac:dyDescent="0.2">
      <c r="A960" s="197" t="s">
        <v>103</v>
      </c>
      <c r="B960" s="190"/>
      <c r="C960" s="190"/>
      <c r="D960" s="191" t="str">
        <f>$D$178</f>
        <v>Grade Level Assistant</v>
      </c>
      <c r="E960" s="192"/>
      <c r="F960" s="193"/>
      <c r="G960" s="194"/>
      <c r="H960" s="195">
        <f t="shared" ref="H960:N964" si="268">H332*$F$70</f>
        <v>0</v>
      </c>
      <c r="I960" s="195">
        <f t="shared" si="268"/>
        <v>0</v>
      </c>
      <c r="J960" s="195">
        <f t="shared" si="268"/>
        <v>0</v>
      </c>
      <c r="K960" s="195">
        <f t="shared" si="268"/>
        <v>0</v>
      </c>
      <c r="L960" s="195">
        <f t="shared" si="268"/>
        <v>0</v>
      </c>
      <c r="M960" s="195">
        <f t="shared" si="268"/>
        <v>0</v>
      </c>
      <c r="N960" s="195">
        <f t="shared" si="268"/>
        <v>0</v>
      </c>
      <c r="O960" s="196"/>
    </row>
    <row r="961" spans="1:15" s="197" customFormat="1" hidden="1" outlineLevel="2" x14ac:dyDescent="0.2">
      <c r="A961" s="197" t="s">
        <v>103</v>
      </c>
      <c r="B961" s="190"/>
      <c r="C961" s="190"/>
      <c r="D961" s="191" t="str">
        <f>$D$179</f>
        <v>Grade Level Assistant</v>
      </c>
      <c r="E961" s="192"/>
      <c r="F961" s="193"/>
      <c r="G961" s="194"/>
      <c r="H961" s="195">
        <f t="shared" si="268"/>
        <v>0</v>
      </c>
      <c r="I961" s="195">
        <f t="shared" si="268"/>
        <v>0</v>
      </c>
      <c r="J961" s="195">
        <f t="shared" si="268"/>
        <v>0</v>
      </c>
      <c r="K961" s="195">
        <f t="shared" si="268"/>
        <v>0</v>
      </c>
      <c r="L961" s="195">
        <f t="shared" si="268"/>
        <v>0</v>
      </c>
      <c r="M961" s="195">
        <f t="shared" si="268"/>
        <v>0</v>
      </c>
      <c r="N961" s="195">
        <f t="shared" si="268"/>
        <v>0</v>
      </c>
      <c r="O961" s="196"/>
    </row>
    <row r="962" spans="1:15" s="197" customFormat="1" hidden="1" outlineLevel="2" x14ac:dyDescent="0.2">
      <c r="A962" s="197" t="s">
        <v>103</v>
      </c>
      <c r="B962" s="190"/>
      <c r="C962" s="190"/>
      <c r="D962" s="191" t="str">
        <f>$D$180</f>
        <v>Grade Level Assistant</v>
      </c>
      <c r="E962" s="192"/>
      <c r="F962" s="193"/>
      <c r="G962" s="194"/>
      <c r="H962" s="195">
        <f t="shared" si="268"/>
        <v>0</v>
      </c>
      <c r="I962" s="195">
        <f t="shared" si="268"/>
        <v>0</v>
      </c>
      <c r="J962" s="195">
        <f t="shared" si="268"/>
        <v>0</v>
      </c>
      <c r="K962" s="195">
        <f t="shared" si="268"/>
        <v>0</v>
      </c>
      <c r="L962" s="195">
        <f t="shared" si="268"/>
        <v>0</v>
      </c>
      <c r="M962" s="195">
        <f t="shared" si="268"/>
        <v>0</v>
      </c>
      <c r="N962" s="195">
        <f t="shared" si="268"/>
        <v>0</v>
      </c>
      <c r="O962" s="196"/>
    </row>
    <row r="963" spans="1:15" s="197" customFormat="1" hidden="1" outlineLevel="2" x14ac:dyDescent="0.2">
      <c r="A963" s="197" t="s">
        <v>103</v>
      </c>
      <c r="B963" s="190"/>
      <c r="C963" s="190"/>
      <c r="D963" s="191" t="str">
        <f>$D$181</f>
        <v>Grade Level Assistant</v>
      </c>
      <c r="E963" s="192"/>
      <c r="F963" s="193"/>
      <c r="G963" s="194"/>
      <c r="H963" s="195">
        <f t="shared" si="268"/>
        <v>0</v>
      </c>
      <c r="I963" s="195">
        <f t="shared" si="268"/>
        <v>0</v>
      </c>
      <c r="J963" s="195">
        <f t="shared" si="268"/>
        <v>0</v>
      </c>
      <c r="K963" s="195">
        <f t="shared" si="268"/>
        <v>0</v>
      </c>
      <c r="L963" s="195">
        <f t="shared" si="268"/>
        <v>0</v>
      </c>
      <c r="M963" s="195">
        <f t="shared" si="268"/>
        <v>0</v>
      </c>
      <c r="N963" s="195">
        <f t="shared" si="268"/>
        <v>0</v>
      </c>
      <c r="O963" s="196"/>
    </row>
    <row r="964" spans="1:15" s="198" customFormat="1" hidden="1" outlineLevel="2" x14ac:dyDescent="0.2">
      <c r="A964" s="197" t="s">
        <v>103</v>
      </c>
      <c r="B964" s="190"/>
      <c r="C964" s="190"/>
      <c r="D964" s="191" t="str">
        <f>$D$182</f>
        <v>Grade Level Assistant</v>
      </c>
      <c r="E964" s="192"/>
      <c r="F964" s="193"/>
      <c r="G964" s="194"/>
      <c r="H964" s="195">
        <f t="shared" si="268"/>
        <v>0</v>
      </c>
      <c r="I964" s="195">
        <f t="shared" si="268"/>
        <v>0</v>
      </c>
      <c r="J964" s="195">
        <f t="shared" si="268"/>
        <v>0</v>
      </c>
      <c r="K964" s="195">
        <f t="shared" si="268"/>
        <v>0</v>
      </c>
      <c r="L964" s="195">
        <f t="shared" si="268"/>
        <v>0</v>
      </c>
      <c r="M964" s="195">
        <f t="shared" si="268"/>
        <v>0</v>
      </c>
      <c r="N964" s="195">
        <f t="shared" si="268"/>
        <v>0</v>
      </c>
      <c r="O964" s="196"/>
    </row>
    <row r="965" spans="1:15" s="198" customFormat="1" hidden="1" outlineLevel="2" x14ac:dyDescent="0.2">
      <c r="A965" s="197" t="s">
        <v>103</v>
      </c>
      <c r="B965" s="190"/>
      <c r="C965" s="190"/>
      <c r="D965" s="191"/>
      <c r="E965" s="197"/>
      <c r="F965" s="193"/>
      <c r="G965" s="194"/>
      <c r="H965" s="195"/>
      <c r="I965" s="195"/>
      <c r="J965" s="195"/>
      <c r="K965" s="195"/>
      <c r="L965" s="195"/>
      <c r="M965" s="195"/>
      <c r="N965" s="195"/>
      <c r="O965" s="196"/>
    </row>
    <row r="966" spans="1:15" s="197" customFormat="1" hidden="1" outlineLevel="2" x14ac:dyDescent="0.2">
      <c r="A966" s="197" t="s">
        <v>103</v>
      </c>
      <c r="B966" s="190"/>
      <c r="C966" s="190"/>
      <c r="D966" s="191" t="str">
        <f>$D$184</f>
        <v>Grade Level Teacher</v>
      </c>
      <c r="E966" s="192"/>
      <c r="F966" s="193"/>
      <c r="G966" s="194"/>
      <c r="H966" s="195">
        <f t="shared" ref="H966:N970" si="269">H338*$F$70</f>
        <v>0</v>
      </c>
      <c r="I966" s="195">
        <f t="shared" si="269"/>
        <v>588</v>
      </c>
      <c r="J966" s="195">
        <f t="shared" si="269"/>
        <v>605.64</v>
      </c>
      <c r="K966" s="195">
        <f t="shared" si="269"/>
        <v>623.80919999999992</v>
      </c>
      <c r="L966" s="195">
        <f t="shared" si="269"/>
        <v>642.52347599999996</v>
      </c>
      <c r="M966" s="195">
        <f t="shared" si="269"/>
        <v>661.79918027999997</v>
      </c>
      <c r="N966" s="195">
        <f t="shared" si="269"/>
        <v>681.65315568839992</v>
      </c>
      <c r="O966" s="196"/>
    </row>
    <row r="967" spans="1:15" s="197" customFormat="1" hidden="1" outlineLevel="2" x14ac:dyDescent="0.2">
      <c r="A967" s="197" t="s">
        <v>103</v>
      </c>
      <c r="B967" s="190"/>
      <c r="C967" s="190"/>
      <c r="D967" s="191" t="str">
        <f>$D$185</f>
        <v>Grade Level Teacher</v>
      </c>
      <c r="E967" s="192"/>
      <c r="F967" s="193"/>
      <c r="G967" s="194"/>
      <c r="H967" s="195">
        <f t="shared" si="269"/>
        <v>0</v>
      </c>
      <c r="I967" s="195">
        <f t="shared" si="269"/>
        <v>588</v>
      </c>
      <c r="J967" s="195">
        <f t="shared" si="269"/>
        <v>605.64</v>
      </c>
      <c r="K967" s="195">
        <f t="shared" si="269"/>
        <v>623.80919999999992</v>
      </c>
      <c r="L967" s="195">
        <f t="shared" si="269"/>
        <v>642.52347599999996</v>
      </c>
      <c r="M967" s="195">
        <f t="shared" si="269"/>
        <v>661.79918027999997</v>
      </c>
      <c r="N967" s="195">
        <f t="shared" si="269"/>
        <v>681.65315568839992</v>
      </c>
      <c r="O967" s="196"/>
    </row>
    <row r="968" spans="1:15" s="197" customFormat="1" hidden="1" outlineLevel="2" x14ac:dyDescent="0.2">
      <c r="A968" s="197" t="s">
        <v>103</v>
      </c>
      <c r="B968" s="190"/>
      <c r="C968" s="190"/>
      <c r="D968" s="191" t="str">
        <f>$D$186</f>
        <v>Grade Level Teacher</v>
      </c>
      <c r="E968" s="192"/>
      <c r="F968" s="193"/>
      <c r="G968" s="194"/>
      <c r="H968" s="195">
        <f t="shared" si="269"/>
        <v>0</v>
      </c>
      <c r="I968" s="195">
        <f t="shared" si="269"/>
        <v>588</v>
      </c>
      <c r="J968" s="195">
        <f t="shared" si="269"/>
        <v>605.64</v>
      </c>
      <c r="K968" s="195">
        <f t="shared" si="269"/>
        <v>623.80919999999992</v>
      </c>
      <c r="L968" s="195">
        <f t="shared" si="269"/>
        <v>642.52347599999996</v>
      </c>
      <c r="M968" s="195">
        <f t="shared" si="269"/>
        <v>661.79918027999997</v>
      </c>
      <c r="N968" s="195">
        <f t="shared" si="269"/>
        <v>681.65315568839992</v>
      </c>
      <c r="O968" s="196"/>
    </row>
    <row r="969" spans="1:15" s="197" customFormat="1" hidden="1" outlineLevel="2" x14ac:dyDescent="0.2">
      <c r="A969" s="197" t="s">
        <v>103</v>
      </c>
      <c r="B969" s="190"/>
      <c r="C969" s="190"/>
      <c r="D969" s="191" t="str">
        <f>$D$187</f>
        <v>Grade Level Teacher</v>
      </c>
      <c r="E969" s="192"/>
      <c r="F969" s="193"/>
      <c r="G969" s="194"/>
      <c r="H969" s="195">
        <f t="shared" si="269"/>
        <v>0</v>
      </c>
      <c r="I969" s="195">
        <f t="shared" si="269"/>
        <v>588</v>
      </c>
      <c r="J969" s="195">
        <f t="shared" si="269"/>
        <v>605.64</v>
      </c>
      <c r="K969" s="195">
        <f t="shared" si="269"/>
        <v>623.80919999999992</v>
      </c>
      <c r="L969" s="195">
        <f t="shared" si="269"/>
        <v>642.52347599999996</v>
      </c>
      <c r="M969" s="195">
        <f t="shared" si="269"/>
        <v>661.79918027999997</v>
      </c>
      <c r="N969" s="195">
        <f t="shared" si="269"/>
        <v>681.65315568839992</v>
      </c>
      <c r="O969" s="196"/>
    </row>
    <row r="970" spans="1:15" s="197" customFormat="1" hidden="1" outlineLevel="2" x14ac:dyDescent="0.2">
      <c r="A970" s="197" t="s">
        <v>103</v>
      </c>
      <c r="B970" s="190"/>
      <c r="C970" s="190"/>
      <c r="D970" s="191" t="str">
        <f>$D$188</f>
        <v>Grade Level Teacher</v>
      </c>
      <c r="E970" s="192"/>
      <c r="F970" s="193"/>
      <c r="G970" s="194"/>
      <c r="H970" s="195">
        <f t="shared" si="269"/>
        <v>0</v>
      </c>
      <c r="I970" s="195">
        <f t="shared" si="269"/>
        <v>588</v>
      </c>
      <c r="J970" s="195">
        <f t="shared" si="269"/>
        <v>605.64</v>
      </c>
      <c r="K970" s="195">
        <f t="shared" si="269"/>
        <v>623.80919999999992</v>
      </c>
      <c r="L970" s="195">
        <f t="shared" si="269"/>
        <v>642.52347599999996</v>
      </c>
      <c r="M970" s="195">
        <f t="shared" si="269"/>
        <v>661.79918027999997</v>
      </c>
      <c r="N970" s="195">
        <f t="shared" si="269"/>
        <v>681.65315568839992</v>
      </c>
      <c r="O970" s="196"/>
    </row>
    <row r="971" spans="1:15" s="197" customFormat="1" hidden="1" outlineLevel="2" x14ac:dyDescent="0.2">
      <c r="A971" s="197" t="s">
        <v>103</v>
      </c>
      <c r="B971" s="190"/>
      <c r="C971" s="190"/>
      <c r="D971" s="191"/>
      <c r="E971" s="192"/>
      <c r="F971" s="193"/>
      <c r="G971" s="194"/>
      <c r="H971" s="195"/>
      <c r="I971" s="195"/>
      <c r="J971" s="195"/>
      <c r="K971" s="195"/>
      <c r="L971" s="195"/>
      <c r="M971" s="195"/>
      <c r="N971" s="195"/>
      <c r="O971" s="196"/>
    </row>
    <row r="972" spans="1:15" s="197" customFormat="1" hidden="1" outlineLevel="2" x14ac:dyDescent="0.2">
      <c r="A972" s="197" t="s">
        <v>103</v>
      </c>
      <c r="B972" s="190"/>
      <c r="C972" s="190"/>
      <c r="D972" s="191" t="str">
        <f>$D$190</f>
        <v>Grade Level Assistant</v>
      </c>
      <c r="E972" s="192"/>
      <c r="F972" s="193"/>
      <c r="G972" s="194"/>
      <c r="H972" s="195">
        <f t="shared" ref="H972:N976" si="270">H344*$F$70</f>
        <v>0</v>
      </c>
      <c r="I972" s="195">
        <f t="shared" si="270"/>
        <v>0</v>
      </c>
      <c r="J972" s="195">
        <f t="shared" si="270"/>
        <v>0</v>
      </c>
      <c r="K972" s="195">
        <f t="shared" si="270"/>
        <v>0</v>
      </c>
      <c r="L972" s="195">
        <f t="shared" si="270"/>
        <v>0</v>
      </c>
      <c r="M972" s="195">
        <f t="shared" si="270"/>
        <v>0</v>
      </c>
      <c r="N972" s="195">
        <f t="shared" si="270"/>
        <v>0</v>
      </c>
      <c r="O972" s="196"/>
    </row>
    <row r="973" spans="1:15" s="197" customFormat="1" hidden="1" outlineLevel="2" x14ac:dyDescent="0.2">
      <c r="A973" s="197" t="s">
        <v>103</v>
      </c>
      <c r="B973" s="190"/>
      <c r="C973" s="190"/>
      <c r="D973" s="191" t="str">
        <f>$D$191</f>
        <v>Grade Level Assistant</v>
      </c>
      <c r="E973" s="192"/>
      <c r="F973" s="193"/>
      <c r="G973" s="194"/>
      <c r="H973" s="195">
        <f t="shared" si="270"/>
        <v>0</v>
      </c>
      <c r="I973" s="195">
        <f t="shared" si="270"/>
        <v>0</v>
      </c>
      <c r="J973" s="195">
        <f t="shared" si="270"/>
        <v>0</v>
      </c>
      <c r="K973" s="195">
        <f t="shared" si="270"/>
        <v>0</v>
      </c>
      <c r="L973" s="195">
        <f t="shared" si="270"/>
        <v>0</v>
      </c>
      <c r="M973" s="195">
        <f t="shared" si="270"/>
        <v>0</v>
      </c>
      <c r="N973" s="195">
        <f t="shared" si="270"/>
        <v>0</v>
      </c>
      <c r="O973" s="196"/>
    </row>
    <row r="974" spans="1:15" s="197" customFormat="1" hidden="1" outlineLevel="2" x14ac:dyDescent="0.2">
      <c r="A974" s="197" t="s">
        <v>103</v>
      </c>
      <c r="B974" s="190"/>
      <c r="C974" s="190"/>
      <c r="D974" s="191" t="str">
        <f>$D$192</f>
        <v>Grade Level Assistant</v>
      </c>
      <c r="E974" s="192"/>
      <c r="F974" s="193"/>
      <c r="G974" s="194"/>
      <c r="H974" s="195">
        <f t="shared" si="270"/>
        <v>0</v>
      </c>
      <c r="I974" s="195">
        <f t="shared" si="270"/>
        <v>0</v>
      </c>
      <c r="J974" s="195">
        <f t="shared" si="270"/>
        <v>0</v>
      </c>
      <c r="K974" s="195">
        <f t="shared" si="270"/>
        <v>0</v>
      </c>
      <c r="L974" s="195">
        <f t="shared" si="270"/>
        <v>0</v>
      </c>
      <c r="M974" s="195">
        <f t="shared" si="270"/>
        <v>0</v>
      </c>
      <c r="N974" s="195">
        <f t="shared" si="270"/>
        <v>0</v>
      </c>
      <c r="O974" s="196"/>
    </row>
    <row r="975" spans="1:15" s="197" customFormat="1" hidden="1" outlineLevel="2" x14ac:dyDescent="0.2">
      <c r="A975" s="197" t="s">
        <v>103</v>
      </c>
      <c r="B975" s="190"/>
      <c r="C975" s="190"/>
      <c r="D975" s="191" t="str">
        <f>$D$193</f>
        <v>Grade Level Assistant</v>
      </c>
      <c r="E975" s="192"/>
      <c r="F975" s="193"/>
      <c r="G975" s="194"/>
      <c r="H975" s="195">
        <f t="shared" si="270"/>
        <v>0</v>
      </c>
      <c r="I975" s="195">
        <f t="shared" si="270"/>
        <v>0</v>
      </c>
      <c r="J975" s="195">
        <f t="shared" si="270"/>
        <v>0</v>
      </c>
      <c r="K975" s="195">
        <f t="shared" si="270"/>
        <v>0</v>
      </c>
      <c r="L975" s="195">
        <f t="shared" si="270"/>
        <v>0</v>
      </c>
      <c r="M975" s="195">
        <f t="shared" si="270"/>
        <v>0</v>
      </c>
      <c r="N975" s="195">
        <f t="shared" si="270"/>
        <v>0</v>
      </c>
      <c r="O975" s="196"/>
    </row>
    <row r="976" spans="1:15" s="198" customFormat="1" hidden="1" outlineLevel="2" x14ac:dyDescent="0.2">
      <c r="A976" s="197" t="s">
        <v>103</v>
      </c>
      <c r="B976" s="190"/>
      <c r="C976" s="190"/>
      <c r="D976" s="191" t="str">
        <f>$D$194</f>
        <v>Grade Level Assistant</v>
      </c>
      <c r="E976" s="192"/>
      <c r="F976" s="193"/>
      <c r="G976" s="194"/>
      <c r="H976" s="195">
        <f t="shared" si="270"/>
        <v>0</v>
      </c>
      <c r="I976" s="195">
        <f t="shared" si="270"/>
        <v>0</v>
      </c>
      <c r="J976" s="195">
        <f t="shared" si="270"/>
        <v>0</v>
      </c>
      <c r="K976" s="195">
        <f t="shared" si="270"/>
        <v>0</v>
      </c>
      <c r="L976" s="195">
        <f t="shared" si="270"/>
        <v>0</v>
      </c>
      <c r="M976" s="195">
        <f t="shared" si="270"/>
        <v>0</v>
      </c>
      <c r="N976" s="195">
        <f t="shared" si="270"/>
        <v>0</v>
      </c>
      <c r="O976" s="196"/>
    </row>
    <row r="977" spans="1:15" s="198" customFormat="1" hidden="1" outlineLevel="2" x14ac:dyDescent="0.2">
      <c r="A977" s="197" t="s">
        <v>103</v>
      </c>
      <c r="B977" s="190"/>
      <c r="C977" s="190"/>
      <c r="D977" s="191"/>
      <c r="E977" s="197"/>
      <c r="F977" s="193"/>
      <c r="G977" s="194"/>
      <c r="H977" s="195"/>
      <c r="I977" s="195"/>
      <c r="J977" s="195"/>
      <c r="K977" s="195"/>
      <c r="L977" s="195"/>
      <c r="M977" s="195"/>
      <c r="N977" s="195"/>
      <c r="O977" s="196"/>
    </row>
    <row r="978" spans="1:15" s="197" customFormat="1" hidden="1" outlineLevel="2" x14ac:dyDescent="0.2">
      <c r="A978" s="197" t="s">
        <v>103</v>
      </c>
      <c r="B978" s="190"/>
      <c r="C978" s="190"/>
      <c r="D978" s="191" t="str">
        <f>$D$196</f>
        <v>Grade Level Teacher</v>
      </c>
      <c r="E978" s="192"/>
      <c r="F978" s="193"/>
      <c r="G978" s="194"/>
      <c r="H978" s="195">
        <f t="shared" ref="H978:N983" si="271">H350*$F$70</f>
        <v>0</v>
      </c>
      <c r="I978" s="195">
        <f t="shared" si="271"/>
        <v>588</v>
      </c>
      <c r="J978" s="195">
        <f t="shared" si="271"/>
        <v>605.64</v>
      </c>
      <c r="K978" s="195">
        <f t="shared" si="271"/>
        <v>623.80919999999992</v>
      </c>
      <c r="L978" s="195">
        <f t="shared" si="271"/>
        <v>642.52347599999996</v>
      </c>
      <c r="M978" s="195">
        <f t="shared" si="271"/>
        <v>661.79918027999997</v>
      </c>
      <c r="N978" s="195">
        <f t="shared" si="271"/>
        <v>681.65315568839992</v>
      </c>
      <c r="O978" s="196"/>
    </row>
    <row r="979" spans="1:15" s="197" customFormat="1" hidden="1" outlineLevel="2" x14ac:dyDescent="0.2">
      <c r="A979" s="197" t="s">
        <v>103</v>
      </c>
      <c r="B979" s="190"/>
      <c r="C979" s="190"/>
      <c r="D979" s="191" t="str">
        <f>$D$197</f>
        <v>Grade Level Teacher</v>
      </c>
      <c r="E979" s="192"/>
      <c r="F979" s="193"/>
      <c r="G979" s="194"/>
      <c r="H979" s="195">
        <f t="shared" si="271"/>
        <v>0</v>
      </c>
      <c r="I979" s="195">
        <f t="shared" si="271"/>
        <v>588</v>
      </c>
      <c r="J979" s="195">
        <f t="shared" si="271"/>
        <v>605.64</v>
      </c>
      <c r="K979" s="195">
        <f t="shared" si="271"/>
        <v>623.80919999999992</v>
      </c>
      <c r="L979" s="195">
        <f t="shared" si="271"/>
        <v>642.52347599999996</v>
      </c>
      <c r="M979" s="195">
        <f t="shared" si="271"/>
        <v>661.79918027999997</v>
      </c>
      <c r="N979" s="195">
        <f t="shared" si="271"/>
        <v>681.65315568839992</v>
      </c>
      <c r="O979" s="196"/>
    </row>
    <row r="980" spans="1:15" s="197" customFormat="1" hidden="1" outlineLevel="2" x14ac:dyDescent="0.2">
      <c r="A980" s="197" t="s">
        <v>103</v>
      </c>
      <c r="B980" s="190"/>
      <c r="C980" s="190"/>
      <c r="D980" s="191" t="str">
        <f>$D$198</f>
        <v>Grade Level Teacher</v>
      </c>
      <c r="E980" s="192"/>
      <c r="F980" s="193"/>
      <c r="G980" s="194"/>
      <c r="H980" s="195">
        <f t="shared" si="271"/>
        <v>0</v>
      </c>
      <c r="I980" s="195">
        <f t="shared" si="271"/>
        <v>588</v>
      </c>
      <c r="J980" s="195">
        <f t="shared" si="271"/>
        <v>605.64</v>
      </c>
      <c r="K980" s="195">
        <f t="shared" si="271"/>
        <v>623.80919999999992</v>
      </c>
      <c r="L980" s="195">
        <f t="shared" si="271"/>
        <v>642.52347599999996</v>
      </c>
      <c r="M980" s="195">
        <f t="shared" si="271"/>
        <v>661.79918027999997</v>
      </c>
      <c r="N980" s="195">
        <f t="shared" si="271"/>
        <v>681.65315568839992</v>
      </c>
      <c r="O980" s="196"/>
    </row>
    <row r="981" spans="1:15" s="197" customFormat="1" hidden="1" outlineLevel="2" x14ac:dyDescent="0.2">
      <c r="A981" s="197" t="s">
        <v>103</v>
      </c>
      <c r="B981" s="190"/>
      <c r="C981" s="190"/>
      <c r="D981" s="191" t="str">
        <f>$D$199</f>
        <v>Grade Level Teacher</v>
      </c>
      <c r="E981" s="192"/>
      <c r="F981" s="193"/>
      <c r="G981" s="194"/>
      <c r="H981" s="195">
        <f t="shared" si="271"/>
        <v>0</v>
      </c>
      <c r="I981" s="195">
        <f t="shared" si="271"/>
        <v>588</v>
      </c>
      <c r="J981" s="195">
        <f t="shared" si="271"/>
        <v>605.64</v>
      </c>
      <c r="K981" s="195">
        <f t="shared" si="271"/>
        <v>623.80919999999992</v>
      </c>
      <c r="L981" s="195">
        <f t="shared" si="271"/>
        <v>642.52347599999996</v>
      </c>
      <c r="M981" s="195">
        <f t="shared" si="271"/>
        <v>661.79918027999997</v>
      </c>
      <c r="N981" s="195">
        <f t="shared" si="271"/>
        <v>681.65315568839992</v>
      </c>
      <c r="O981" s="196"/>
    </row>
    <row r="982" spans="1:15" s="197" customFormat="1" hidden="1" outlineLevel="2" x14ac:dyDescent="0.2">
      <c r="A982" s="197" t="s">
        <v>103</v>
      </c>
      <c r="B982" s="190"/>
      <c r="C982" s="190"/>
      <c r="D982" s="191" t="str">
        <f>$D$200</f>
        <v>Grade Level Teacher</v>
      </c>
      <c r="E982" s="192"/>
      <c r="F982" s="193"/>
      <c r="G982" s="194"/>
      <c r="H982" s="195">
        <f t="shared" si="271"/>
        <v>0</v>
      </c>
      <c r="I982" s="195">
        <f t="shared" si="271"/>
        <v>588</v>
      </c>
      <c r="J982" s="195">
        <f t="shared" si="271"/>
        <v>605.64</v>
      </c>
      <c r="K982" s="195">
        <f t="shared" si="271"/>
        <v>623.80919999999992</v>
      </c>
      <c r="L982" s="195">
        <f t="shared" si="271"/>
        <v>642.52347599999996</v>
      </c>
      <c r="M982" s="195">
        <f t="shared" si="271"/>
        <v>661.79918027999997</v>
      </c>
      <c r="N982" s="195">
        <f t="shared" si="271"/>
        <v>681.65315568839992</v>
      </c>
      <c r="O982" s="196"/>
    </row>
    <row r="983" spans="1:15" s="197" customFormat="1" hidden="1" outlineLevel="2" x14ac:dyDescent="0.2">
      <c r="A983" s="197" t="s">
        <v>103</v>
      </c>
      <c r="B983" s="190"/>
      <c r="C983" s="190"/>
      <c r="D983" s="191" t="str">
        <f>$D$201</f>
        <v>Grade Level Teacher</v>
      </c>
      <c r="E983" s="192"/>
      <c r="F983" s="193"/>
      <c r="G983" s="194"/>
      <c r="H983" s="195">
        <f t="shared" si="271"/>
        <v>0</v>
      </c>
      <c r="I983" s="195">
        <f t="shared" si="271"/>
        <v>0</v>
      </c>
      <c r="J983" s="195">
        <f t="shared" si="271"/>
        <v>0</v>
      </c>
      <c r="K983" s="195">
        <f t="shared" si="271"/>
        <v>0</v>
      </c>
      <c r="L983" s="195">
        <f t="shared" si="271"/>
        <v>0</v>
      </c>
      <c r="M983" s="195">
        <f t="shared" si="271"/>
        <v>661.79918027999997</v>
      </c>
      <c r="N983" s="195">
        <f t="shared" si="271"/>
        <v>681.65315568839992</v>
      </c>
      <c r="O983" s="196"/>
    </row>
    <row r="984" spans="1:15" s="198" customFormat="1" hidden="1" outlineLevel="2" x14ac:dyDescent="0.2">
      <c r="A984" s="197" t="s">
        <v>103</v>
      </c>
      <c r="B984" s="190"/>
      <c r="C984" s="190"/>
      <c r="D984" s="191"/>
      <c r="E984" s="197"/>
      <c r="F984" s="193"/>
      <c r="G984" s="194"/>
      <c r="H984" s="195"/>
      <c r="I984" s="195"/>
      <c r="J984" s="195"/>
      <c r="K984" s="195"/>
      <c r="L984" s="195"/>
      <c r="M984" s="195"/>
      <c r="N984" s="195"/>
      <c r="O984" s="196"/>
    </row>
    <row r="985" spans="1:15" s="197" customFormat="1" hidden="1" outlineLevel="2" x14ac:dyDescent="0.2">
      <c r="A985" s="197" t="s">
        <v>103</v>
      </c>
      <c r="B985" s="190"/>
      <c r="C985" s="190"/>
      <c r="D985" s="191" t="str">
        <f>$D$203</f>
        <v>Grade Level Teacher</v>
      </c>
      <c r="E985" s="192"/>
      <c r="F985" s="193"/>
      <c r="G985" s="194"/>
      <c r="H985" s="195">
        <f t="shared" ref="H985:N989" si="272">H357*$F$70</f>
        <v>0</v>
      </c>
      <c r="I985" s="195">
        <f t="shared" si="272"/>
        <v>2352</v>
      </c>
      <c r="J985" s="195">
        <f t="shared" si="272"/>
        <v>2422.56</v>
      </c>
      <c r="K985" s="195">
        <f t="shared" si="272"/>
        <v>2495.2367999999997</v>
      </c>
      <c r="L985" s="195">
        <f t="shared" si="272"/>
        <v>2570.0939039999998</v>
      </c>
      <c r="M985" s="195">
        <f t="shared" si="272"/>
        <v>2647.1967211199999</v>
      </c>
      <c r="N985" s="195">
        <f t="shared" si="272"/>
        <v>2726.6126227535997</v>
      </c>
      <c r="O985" s="196"/>
    </row>
    <row r="986" spans="1:15" s="197" customFormat="1" hidden="1" outlineLevel="2" x14ac:dyDescent="0.2">
      <c r="A986" s="197" t="s">
        <v>103</v>
      </c>
      <c r="B986" s="190"/>
      <c r="C986" s="190"/>
      <c r="D986" s="191" t="str">
        <f>$D$204</f>
        <v>Grade Level Teacher</v>
      </c>
      <c r="E986" s="192"/>
      <c r="F986" s="193"/>
      <c r="G986" s="194"/>
      <c r="H986" s="195">
        <f t="shared" si="272"/>
        <v>0</v>
      </c>
      <c r="I986" s="195">
        <f t="shared" si="272"/>
        <v>0</v>
      </c>
      <c r="J986" s="195">
        <f t="shared" si="272"/>
        <v>1211.28</v>
      </c>
      <c r="K986" s="195">
        <f t="shared" si="272"/>
        <v>1247.6183999999998</v>
      </c>
      <c r="L986" s="195">
        <f t="shared" si="272"/>
        <v>1285.0469519999999</v>
      </c>
      <c r="M986" s="195">
        <f t="shared" si="272"/>
        <v>1323.5983605599999</v>
      </c>
      <c r="N986" s="195">
        <f t="shared" si="272"/>
        <v>1363.3063113767998</v>
      </c>
      <c r="O986" s="196"/>
    </row>
    <row r="987" spans="1:15" s="197" customFormat="1" hidden="1" outlineLevel="2" x14ac:dyDescent="0.2">
      <c r="A987" s="197" t="s">
        <v>103</v>
      </c>
      <c r="B987" s="190"/>
      <c r="C987" s="190"/>
      <c r="D987" s="191" t="str">
        <f>$D$205</f>
        <v>Grade Level Teacher</v>
      </c>
      <c r="E987" s="192"/>
      <c r="F987" s="193"/>
      <c r="G987" s="194"/>
      <c r="H987" s="195">
        <f t="shared" si="272"/>
        <v>0</v>
      </c>
      <c r="I987" s="195">
        <f t="shared" si="272"/>
        <v>0</v>
      </c>
      <c r="J987" s="195">
        <f t="shared" si="272"/>
        <v>0</v>
      </c>
      <c r="K987" s="195">
        <f t="shared" si="272"/>
        <v>623.80919999999992</v>
      </c>
      <c r="L987" s="195">
        <f t="shared" si="272"/>
        <v>642.52347599999996</v>
      </c>
      <c r="M987" s="195">
        <f t="shared" si="272"/>
        <v>661.79918027999997</v>
      </c>
      <c r="N987" s="195">
        <f t="shared" si="272"/>
        <v>681.65315568839992</v>
      </c>
      <c r="O987" s="196"/>
    </row>
    <row r="988" spans="1:15" s="197" customFormat="1" hidden="1" outlineLevel="2" x14ac:dyDescent="0.2">
      <c r="A988" s="197" t="s">
        <v>103</v>
      </c>
      <c r="B988" s="190"/>
      <c r="C988" s="190"/>
      <c r="D988" s="191" t="str">
        <f>$D$206</f>
        <v>Grade Level Teacher</v>
      </c>
      <c r="E988" s="192"/>
      <c r="F988" s="193"/>
      <c r="G988" s="194"/>
      <c r="H988" s="195">
        <f t="shared" si="272"/>
        <v>0</v>
      </c>
      <c r="I988" s="195">
        <f t="shared" si="272"/>
        <v>502.74</v>
      </c>
      <c r="J988" s="195">
        <f t="shared" si="272"/>
        <v>517.82220000000007</v>
      </c>
      <c r="K988" s="195">
        <f t="shared" si="272"/>
        <v>533.35686600000008</v>
      </c>
      <c r="L988" s="195">
        <f t="shared" si="272"/>
        <v>549.35757197999999</v>
      </c>
      <c r="M988" s="195">
        <f t="shared" si="272"/>
        <v>565.83829913939996</v>
      </c>
      <c r="N988" s="195">
        <f t="shared" si="272"/>
        <v>582.81344811358201</v>
      </c>
      <c r="O988" s="196"/>
    </row>
    <row r="989" spans="1:15" s="197" customFormat="1" hidden="1" outlineLevel="2" x14ac:dyDescent="0.2">
      <c r="A989" s="197" t="s">
        <v>103</v>
      </c>
      <c r="B989" s="190"/>
      <c r="C989" s="190"/>
      <c r="D989" s="191" t="str">
        <f>$D$207</f>
        <v>Grade Level Teacher</v>
      </c>
      <c r="E989" s="192"/>
      <c r="F989" s="193"/>
      <c r="G989" s="194"/>
      <c r="H989" s="195">
        <f t="shared" si="272"/>
        <v>0</v>
      </c>
      <c r="I989" s="195">
        <f t="shared" si="272"/>
        <v>280</v>
      </c>
      <c r="J989" s="195">
        <f t="shared" si="272"/>
        <v>288.40000000000003</v>
      </c>
      <c r="K989" s="195">
        <f t="shared" si="272"/>
        <v>297.05200000000002</v>
      </c>
      <c r="L989" s="195">
        <f t="shared" si="272"/>
        <v>305.96356000000003</v>
      </c>
      <c r="M989" s="195">
        <f t="shared" si="272"/>
        <v>315.14246679999997</v>
      </c>
      <c r="N989" s="195">
        <f t="shared" si="272"/>
        <v>324.59674080399998</v>
      </c>
      <c r="O989" s="196"/>
    </row>
    <row r="990" spans="1:15" s="197" customFormat="1" hidden="1" outlineLevel="2" x14ac:dyDescent="0.2">
      <c r="A990" s="197" t="s">
        <v>103</v>
      </c>
      <c r="B990" s="190"/>
      <c r="C990" s="190"/>
      <c r="D990" s="191"/>
      <c r="E990" s="192"/>
      <c r="F990" s="193"/>
      <c r="G990" s="194"/>
      <c r="H990" s="195"/>
      <c r="I990" s="195"/>
      <c r="J990" s="195"/>
      <c r="K990" s="195"/>
      <c r="L990" s="195"/>
      <c r="M990" s="195"/>
      <c r="N990" s="195"/>
      <c r="O990" s="196"/>
    </row>
    <row r="991" spans="1:15" s="197" customFormat="1" hidden="1" outlineLevel="2" x14ac:dyDescent="0.2">
      <c r="A991" s="197" t="s">
        <v>103</v>
      </c>
      <c r="B991" s="190"/>
      <c r="C991" s="190"/>
      <c r="D991" s="191" t="str">
        <f>$D$209</f>
        <v>Grade Level Teacher</v>
      </c>
      <c r="E991" s="192"/>
      <c r="F991" s="193"/>
      <c r="G991" s="194"/>
      <c r="H991" s="195">
        <f t="shared" ref="H991:N995" si="273">H363*$F$70</f>
        <v>0</v>
      </c>
      <c r="I991" s="195">
        <f t="shared" si="273"/>
        <v>0</v>
      </c>
      <c r="J991" s="195">
        <f t="shared" si="273"/>
        <v>0</v>
      </c>
      <c r="K991" s="195">
        <f t="shared" si="273"/>
        <v>0</v>
      </c>
      <c r="L991" s="195">
        <f t="shared" si="273"/>
        <v>0</v>
      </c>
      <c r="M991" s="195">
        <f t="shared" si="273"/>
        <v>0</v>
      </c>
      <c r="N991" s="195">
        <f t="shared" si="273"/>
        <v>0</v>
      </c>
      <c r="O991" s="196"/>
    </row>
    <row r="992" spans="1:15" s="197" customFormat="1" hidden="1" outlineLevel="2" x14ac:dyDescent="0.2">
      <c r="A992" s="197" t="s">
        <v>103</v>
      </c>
      <c r="B992" s="190"/>
      <c r="C992" s="190"/>
      <c r="D992" s="191" t="str">
        <f>$D$210</f>
        <v>Grade Level Teacher</v>
      </c>
      <c r="E992" s="192"/>
      <c r="F992" s="193"/>
      <c r="G992" s="194"/>
      <c r="H992" s="195">
        <f t="shared" si="273"/>
        <v>0</v>
      </c>
      <c r="I992" s="195">
        <f t="shared" si="273"/>
        <v>0</v>
      </c>
      <c r="J992" s="195">
        <f t="shared" si="273"/>
        <v>0</v>
      </c>
      <c r="K992" s="195">
        <f t="shared" si="273"/>
        <v>0</v>
      </c>
      <c r="L992" s="195">
        <f t="shared" si="273"/>
        <v>0</v>
      </c>
      <c r="M992" s="195">
        <f t="shared" si="273"/>
        <v>0</v>
      </c>
      <c r="N992" s="195">
        <f t="shared" si="273"/>
        <v>0</v>
      </c>
      <c r="O992" s="196"/>
    </row>
    <row r="993" spans="1:15" s="197" customFormat="1" hidden="1" outlineLevel="2" x14ac:dyDescent="0.2">
      <c r="A993" s="197" t="s">
        <v>103</v>
      </c>
      <c r="B993" s="190"/>
      <c r="C993" s="190"/>
      <c r="D993" s="191" t="str">
        <f>$D$211</f>
        <v>Grade Level Teacher</v>
      </c>
      <c r="E993" s="192"/>
      <c r="F993" s="193"/>
      <c r="G993" s="194"/>
      <c r="H993" s="195">
        <f t="shared" si="273"/>
        <v>0</v>
      </c>
      <c r="I993" s="195">
        <f t="shared" si="273"/>
        <v>0</v>
      </c>
      <c r="J993" s="195">
        <f t="shared" si="273"/>
        <v>0</v>
      </c>
      <c r="K993" s="195">
        <f t="shared" si="273"/>
        <v>0</v>
      </c>
      <c r="L993" s="195">
        <f t="shared" si="273"/>
        <v>0</v>
      </c>
      <c r="M993" s="195">
        <f t="shared" si="273"/>
        <v>0</v>
      </c>
      <c r="N993" s="195">
        <f t="shared" si="273"/>
        <v>0</v>
      </c>
      <c r="O993" s="196"/>
    </row>
    <row r="994" spans="1:15" s="197" customFormat="1" hidden="1" outlineLevel="2" x14ac:dyDescent="0.2">
      <c r="A994" s="197" t="s">
        <v>103</v>
      </c>
      <c r="B994" s="190"/>
      <c r="C994" s="190"/>
      <c r="D994" s="191" t="str">
        <f>$D$212</f>
        <v>Grade Level Teacher</v>
      </c>
      <c r="E994" s="192"/>
      <c r="F994" s="193"/>
      <c r="G994" s="194"/>
      <c r="H994" s="195">
        <f t="shared" si="273"/>
        <v>0</v>
      </c>
      <c r="I994" s="195">
        <f t="shared" si="273"/>
        <v>0</v>
      </c>
      <c r="J994" s="195">
        <f t="shared" si="273"/>
        <v>0</v>
      </c>
      <c r="K994" s="195">
        <f t="shared" si="273"/>
        <v>0</v>
      </c>
      <c r="L994" s="195">
        <f t="shared" si="273"/>
        <v>0</v>
      </c>
      <c r="M994" s="195">
        <f t="shared" si="273"/>
        <v>0</v>
      </c>
      <c r="N994" s="195">
        <f t="shared" si="273"/>
        <v>0</v>
      </c>
      <c r="O994" s="196"/>
    </row>
    <row r="995" spans="1:15" s="197" customFormat="1" hidden="1" outlineLevel="2" x14ac:dyDescent="0.2">
      <c r="A995" s="197" t="s">
        <v>103</v>
      </c>
      <c r="B995" s="190"/>
      <c r="C995" s="190"/>
      <c r="D995" s="191" t="str">
        <f>$D$213</f>
        <v>`</v>
      </c>
      <c r="E995" s="192"/>
      <c r="F995" s="193"/>
      <c r="G995" s="194"/>
      <c r="H995" s="195">
        <f t="shared" si="273"/>
        <v>0</v>
      </c>
      <c r="I995" s="195">
        <f t="shared" si="273"/>
        <v>0</v>
      </c>
      <c r="J995" s="195">
        <f t="shared" si="273"/>
        <v>0</v>
      </c>
      <c r="K995" s="195">
        <f t="shared" si="273"/>
        <v>0</v>
      </c>
      <c r="L995" s="195">
        <f t="shared" si="273"/>
        <v>0</v>
      </c>
      <c r="M995" s="195">
        <f t="shared" si="273"/>
        <v>0</v>
      </c>
      <c r="N995" s="195">
        <f t="shared" si="273"/>
        <v>0</v>
      </c>
      <c r="O995" s="196"/>
    </row>
    <row r="996" spans="1:15" s="197" customFormat="1" hidden="1" outlineLevel="2" x14ac:dyDescent="0.2">
      <c r="A996" s="197" t="s">
        <v>103</v>
      </c>
      <c r="B996" s="190"/>
      <c r="C996" s="190"/>
      <c r="D996" s="191"/>
      <c r="E996" s="192"/>
      <c r="F996" s="193"/>
      <c r="G996" s="194"/>
      <c r="H996" s="195"/>
      <c r="I996" s="195"/>
      <c r="J996" s="195"/>
      <c r="K996" s="195"/>
      <c r="L996" s="195"/>
      <c r="M996" s="195"/>
      <c r="N996" s="195"/>
      <c r="O996" s="196"/>
    </row>
    <row r="997" spans="1:15" s="197" customFormat="1" hidden="1" outlineLevel="2" x14ac:dyDescent="0.2">
      <c r="A997" s="197" t="s">
        <v>103</v>
      </c>
      <c r="B997" s="190"/>
      <c r="C997" s="190"/>
      <c r="D997" s="191" t="str">
        <f>$D$215</f>
        <v>Grade Level Teacher</v>
      </c>
      <c r="E997" s="192"/>
      <c r="F997" s="193"/>
      <c r="G997" s="194"/>
      <c r="H997" s="195">
        <f t="shared" ref="H997:N1001" si="274">H369*$F$70</f>
        <v>0</v>
      </c>
      <c r="I997" s="195">
        <f t="shared" si="274"/>
        <v>0</v>
      </c>
      <c r="J997" s="195">
        <f t="shared" si="274"/>
        <v>0</v>
      </c>
      <c r="K997" s="195">
        <f t="shared" si="274"/>
        <v>0</v>
      </c>
      <c r="L997" s="195">
        <f t="shared" si="274"/>
        <v>0</v>
      </c>
      <c r="M997" s="195">
        <f t="shared" si="274"/>
        <v>0</v>
      </c>
      <c r="N997" s="195">
        <f t="shared" si="274"/>
        <v>0</v>
      </c>
      <c r="O997" s="196"/>
    </row>
    <row r="998" spans="1:15" s="197" customFormat="1" hidden="1" outlineLevel="2" x14ac:dyDescent="0.2">
      <c r="A998" s="197" t="s">
        <v>103</v>
      </c>
      <c r="B998" s="190"/>
      <c r="C998" s="190"/>
      <c r="D998" s="191" t="str">
        <f>$D$216</f>
        <v>Grade Level Teacher</v>
      </c>
      <c r="E998" s="192"/>
      <c r="F998" s="193"/>
      <c r="G998" s="194"/>
      <c r="H998" s="195">
        <f t="shared" si="274"/>
        <v>0</v>
      </c>
      <c r="I998" s="195">
        <f t="shared" si="274"/>
        <v>0</v>
      </c>
      <c r="J998" s="195">
        <f t="shared" si="274"/>
        <v>0</v>
      </c>
      <c r="K998" s="195">
        <f t="shared" si="274"/>
        <v>0</v>
      </c>
      <c r="L998" s="195">
        <f t="shared" si="274"/>
        <v>0</v>
      </c>
      <c r="M998" s="195">
        <f t="shared" si="274"/>
        <v>0</v>
      </c>
      <c r="N998" s="195">
        <f t="shared" si="274"/>
        <v>0</v>
      </c>
      <c r="O998" s="196"/>
    </row>
    <row r="999" spans="1:15" s="197" customFormat="1" hidden="1" outlineLevel="2" x14ac:dyDescent="0.2">
      <c r="A999" s="197" t="s">
        <v>103</v>
      </c>
      <c r="B999" s="190"/>
      <c r="C999" s="190"/>
      <c r="D999" s="191" t="str">
        <f>$D$217</f>
        <v>Grade Level Teacher</v>
      </c>
      <c r="E999" s="192"/>
      <c r="F999" s="193"/>
      <c r="G999" s="194"/>
      <c r="H999" s="195">
        <f t="shared" si="274"/>
        <v>0</v>
      </c>
      <c r="I999" s="195">
        <f t="shared" si="274"/>
        <v>0</v>
      </c>
      <c r="J999" s="195">
        <f t="shared" si="274"/>
        <v>0</v>
      </c>
      <c r="K999" s="195">
        <f t="shared" si="274"/>
        <v>0</v>
      </c>
      <c r="L999" s="195">
        <f t="shared" si="274"/>
        <v>0</v>
      </c>
      <c r="M999" s="195">
        <f t="shared" si="274"/>
        <v>0</v>
      </c>
      <c r="N999" s="195">
        <f t="shared" si="274"/>
        <v>0</v>
      </c>
      <c r="O999" s="196"/>
    </row>
    <row r="1000" spans="1:15" s="197" customFormat="1" hidden="1" outlineLevel="2" x14ac:dyDescent="0.2">
      <c r="A1000" s="197" t="s">
        <v>103</v>
      </c>
      <c r="B1000" s="190"/>
      <c r="C1000" s="190"/>
      <c r="D1000" s="191" t="str">
        <f>$D$218</f>
        <v>Grade Level Teacher</v>
      </c>
      <c r="E1000" s="192"/>
      <c r="F1000" s="193"/>
      <c r="G1000" s="194"/>
      <c r="H1000" s="195">
        <f t="shared" si="274"/>
        <v>0</v>
      </c>
      <c r="I1000" s="195">
        <f t="shared" si="274"/>
        <v>0</v>
      </c>
      <c r="J1000" s="195">
        <f t="shared" si="274"/>
        <v>0</v>
      </c>
      <c r="K1000" s="195">
        <f t="shared" si="274"/>
        <v>0</v>
      </c>
      <c r="L1000" s="195">
        <f t="shared" si="274"/>
        <v>0</v>
      </c>
      <c r="M1000" s="195">
        <f t="shared" si="274"/>
        <v>0</v>
      </c>
      <c r="N1000" s="195">
        <f t="shared" si="274"/>
        <v>0</v>
      </c>
      <c r="O1000" s="196"/>
    </row>
    <row r="1001" spans="1:15" s="197" customFormat="1" hidden="1" outlineLevel="2" x14ac:dyDescent="0.2">
      <c r="A1001" s="197" t="s">
        <v>103</v>
      </c>
      <c r="B1001" s="190"/>
      <c r="C1001" s="190"/>
      <c r="D1001" s="191" t="str">
        <f>$D$219</f>
        <v>Grade Level Teacher</v>
      </c>
      <c r="E1001" s="192"/>
      <c r="F1001" s="193"/>
      <c r="G1001" s="194"/>
      <c r="H1001" s="195">
        <f t="shared" si="274"/>
        <v>0</v>
      </c>
      <c r="I1001" s="195">
        <f t="shared" si="274"/>
        <v>0</v>
      </c>
      <c r="J1001" s="195">
        <f t="shared" si="274"/>
        <v>0</v>
      </c>
      <c r="K1001" s="195">
        <f t="shared" si="274"/>
        <v>0</v>
      </c>
      <c r="L1001" s="195">
        <f t="shared" si="274"/>
        <v>0</v>
      </c>
      <c r="M1001" s="195">
        <f t="shared" si="274"/>
        <v>0</v>
      </c>
      <c r="N1001" s="195">
        <f t="shared" si="274"/>
        <v>0</v>
      </c>
      <c r="O1001" s="196"/>
    </row>
    <row r="1002" spans="1:15" s="198" customFormat="1" hidden="1" outlineLevel="2" x14ac:dyDescent="0.2">
      <c r="A1002" s="197" t="s">
        <v>103</v>
      </c>
      <c r="B1002" s="190"/>
      <c r="C1002" s="190"/>
      <c r="D1002" s="191"/>
      <c r="E1002" s="197"/>
      <c r="F1002" s="197"/>
      <c r="G1002" s="194"/>
      <c r="H1002" s="195"/>
      <c r="I1002" s="195"/>
      <c r="J1002" s="195"/>
      <c r="K1002" s="195"/>
      <c r="L1002" s="195"/>
      <c r="M1002" s="195"/>
      <c r="N1002" s="195"/>
      <c r="O1002" s="196"/>
    </row>
    <row r="1003" spans="1:15" s="197" customFormat="1" hidden="1" outlineLevel="2" x14ac:dyDescent="0.2">
      <c r="A1003" s="197" t="s">
        <v>103</v>
      </c>
      <c r="B1003" s="190"/>
      <c r="C1003" s="190"/>
      <c r="D1003" s="191" t="str">
        <f>$D$221</f>
        <v>Grade Level Teacher</v>
      </c>
      <c r="E1003" s="192"/>
      <c r="F1003" s="193"/>
      <c r="G1003" s="194"/>
      <c r="H1003" s="195">
        <f t="shared" ref="H1003:N1007" si="275">H375*$F$70</f>
        <v>0</v>
      </c>
      <c r="I1003" s="195">
        <f t="shared" si="275"/>
        <v>0</v>
      </c>
      <c r="J1003" s="195">
        <f t="shared" si="275"/>
        <v>0</v>
      </c>
      <c r="K1003" s="195">
        <f t="shared" si="275"/>
        <v>0</v>
      </c>
      <c r="L1003" s="195">
        <f t="shared" si="275"/>
        <v>0</v>
      </c>
      <c r="M1003" s="195">
        <f t="shared" si="275"/>
        <v>0</v>
      </c>
      <c r="N1003" s="195">
        <f t="shared" si="275"/>
        <v>0</v>
      </c>
      <c r="O1003" s="196"/>
    </row>
    <row r="1004" spans="1:15" s="197" customFormat="1" hidden="1" outlineLevel="2" x14ac:dyDescent="0.2">
      <c r="A1004" s="197" t="s">
        <v>103</v>
      </c>
      <c r="B1004" s="190"/>
      <c r="C1004" s="190"/>
      <c r="D1004" s="191" t="str">
        <f>$D$222</f>
        <v>Grade Level Teacher</v>
      </c>
      <c r="E1004" s="192"/>
      <c r="F1004" s="193"/>
      <c r="G1004" s="194"/>
      <c r="H1004" s="195">
        <f t="shared" si="275"/>
        <v>0</v>
      </c>
      <c r="I1004" s="195">
        <f t="shared" si="275"/>
        <v>0</v>
      </c>
      <c r="J1004" s="195">
        <f t="shared" si="275"/>
        <v>0</v>
      </c>
      <c r="K1004" s="195">
        <f t="shared" si="275"/>
        <v>0</v>
      </c>
      <c r="L1004" s="195">
        <f t="shared" si="275"/>
        <v>0</v>
      </c>
      <c r="M1004" s="195">
        <f t="shared" si="275"/>
        <v>0</v>
      </c>
      <c r="N1004" s="195">
        <f t="shared" si="275"/>
        <v>0</v>
      </c>
      <c r="O1004" s="196"/>
    </row>
    <row r="1005" spans="1:15" s="197" customFormat="1" hidden="1" outlineLevel="2" x14ac:dyDescent="0.2">
      <c r="A1005" s="197" t="s">
        <v>103</v>
      </c>
      <c r="B1005" s="190"/>
      <c r="C1005" s="190"/>
      <c r="D1005" s="191" t="str">
        <f>$D$223</f>
        <v>Grade Level Teacher</v>
      </c>
      <c r="E1005" s="192"/>
      <c r="F1005" s="193"/>
      <c r="G1005" s="194"/>
      <c r="H1005" s="195">
        <f t="shared" si="275"/>
        <v>0</v>
      </c>
      <c r="I1005" s="195">
        <f t="shared" si="275"/>
        <v>0</v>
      </c>
      <c r="J1005" s="195">
        <f t="shared" si="275"/>
        <v>0</v>
      </c>
      <c r="K1005" s="195">
        <f t="shared" si="275"/>
        <v>0</v>
      </c>
      <c r="L1005" s="195">
        <f t="shared" si="275"/>
        <v>0</v>
      </c>
      <c r="M1005" s="195">
        <f t="shared" si="275"/>
        <v>0</v>
      </c>
      <c r="N1005" s="195">
        <f t="shared" si="275"/>
        <v>0</v>
      </c>
      <c r="O1005" s="196"/>
    </row>
    <row r="1006" spans="1:15" s="197" customFormat="1" hidden="1" outlineLevel="2" x14ac:dyDescent="0.2">
      <c r="A1006" s="197" t="s">
        <v>103</v>
      </c>
      <c r="B1006" s="190"/>
      <c r="C1006" s="190"/>
      <c r="D1006" s="191" t="str">
        <f>$D$224</f>
        <v>Grade Level Teacher</v>
      </c>
      <c r="E1006" s="192"/>
      <c r="F1006" s="193"/>
      <c r="G1006" s="194"/>
      <c r="H1006" s="195">
        <f t="shared" si="275"/>
        <v>0</v>
      </c>
      <c r="I1006" s="195">
        <f t="shared" si="275"/>
        <v>0</v>
      </c>
      <c r="J1006" s="195">
        <f t="shared" si="275"/>
        <v>0</v>
      </c>
      <c r="K1006" s="195">
        <f t="shared" si="275"/>
        <v>0</v>
      </c>
      <c r="L1006" s="195">
        <f t="shared" si="275"/>
        <v>0</v>
      </c>
      <c r="M1006" s="195">
        <f t="shared" si="275"/>
        <v>0</v>
      </c>
      <c r="N1006" s="195">
        <f t="shared" si="275"/>
        <v>0</v>
      </c>
      <c r="O1006" s="196"/>
    </row>
    <row r="1007" spans="1:15" s="197" customFormat="1" hidden="1" outlineLevel="2" x14ac:dyDescent="0.2">
      <c r="A1007" s="197" t="s">
        <v>103</v>
      </c>
      <c r="B1007" s="190"/>
      <c r="C1007" s="190"/>
      <c r="D1007" s="191" t="str">
        <f>$D$225</f>
        <v>Grade Level Teacher</v>
      </c>
      <c r="E1007" s="192"/>
      <c r="F1007" s="193"/>
      <c r="G1007" s="194"/>
      <c r="H1007" s="195">
        <f t="shared" si="275"/>
        <v>0</v>
      </c>
      <c r="I1007" s="195">
        <f t="shared" si="275"/>
        <v>0</v>
      </c>
      <c r="J1007" s="195">
        <f t="shared" si="275"/>
        <v>0</v>
      </c>
      <c r="K1007" s="195">
        <f t="shared" si="275"/>
        <v>0</v>
      </c>
      <c r="L1007" s="195">
        <f t="shared" si="275"/>
        <v>0</v>
      </c>
      <c r="M1007" s="195">
        <f t="shared" si="275"/>
        <v>0</v>
      </c>
      <c r="N1007" s="195">
        <f t="shared" si="275"/>
        <v>0</v>
      </c>
      <c r="O1007" s="196"/>
    </row>
    <row r="1008" spans="1:15" s="198" customFormat="1" hidden="1" outlineLevel="2" x14ac:dyDescent="0.2">
      <c r="A1008" s="197" t="s">
        <v>103</v>
      </c>
      <c r="B1008" s="190"/>
      <c r="C1008" s="190"/>
      <c r="D1008" s="191"/>
      <c r="E1008" s="197"/>
      <c r="F1008" s="193"/>
      <c r="G1008" s="194"/>
      <c r="H1008" s="195"/>
      <c r="I1008" s="195"/>
      <c r="J1008" s="195"/>
      <c r="K1008" s="195"/>
      <c r="L1008" s="195"/>
      <c r="M1008" s="195"/>
      <c r="N1008" s="195"/>
      <c r="O1008" s="196"/>
    </row>
    <row r="1009" spans="1:15" s="197" customFormat="1" hidden="1" outlineLevel="2" x14ac:dyDescent="0.2">
      <c r="A1009" s="197" t="s">
        <v>103</v>
      </c>
      <c r="B1009" s="190"/>
      <c r="C1009" s="190"/>
      <c r="D1009" s="191" t="str">
        <f>$D$227</f>
        <v>Grade Level Teacher</v>
      </c>
      <c r="E1009" s="192"/>
      <c r="F1009" s="193"/>
      <c r="G1009" s="194"/>
      <c r="H1009" s="195">
        <f t="shared" ref="H1009:N1013" si="276">H381*$F$70</f>
        <v>0</v>
      </c>
      <c r="I1009" s="195">
        <f t="shared" si="276"/>
        <v>0</v>
      </c>
      <c r="J1009" s="195">
        <f t="shared" si="276"/>
        <v>0</v>
      </c>
      <c r="K1009" s="195">
        <f t="shared" si="276"/>
        <v>0</v>
      </c>
      <c r="L1009" s="195">
        <f t="shared" si="276"/>
        <v>0</v>
      </c>
      <c r="M1009" s="195">
        <f t="shared" si="276"/>
        <v>0</v>
      </c>
      <c r="N1009" s="195">
        <f t="shared" si="276"/>
        <v>0</v>
      </c>
      <c r="O1009" s="196"/>
    </row>
    <row r="1010" spans="1:15" s="197" customFormat="1" hidden="1" outlineLevel="2" x14ac:dyDescent="0.2">
      <c r="A1010" s="197" t="s">
        <v>103</v>
      </c>
      <c r="B1010" s="190"/>
      <c r="C1010" s="190"/>
      <c r="D1010" s="191" t="str">
        <f>$D$228</f>
        <v>Grade Level Teacher</v>
      </c>
      <c r="E1010" s="192"/>
      <c r="F1010" s="193"/>
      <c r="G1010" s="194"/>
      <c r="H1010" s="195">
        <f t="shared" si="276"/>
        <v>0</v>
      </c>
      <c r="I1010" s="195">
        <f t="shared" si="276"/>
        <v>0</v>
      </c>
      <c r="J1010" s="195">
        <f t="shared" si="276"/>
        <v>0</v>
      </c>
      <c r="K1010" s="195">
        <f t="shared" si="276"/>
        <v>0</v>
      </c>
      <c r="L1010" s="195">
        <f t="shared" si="276"/>
        <v>0</v>
      </c>
      <c r="M1010" s="195">
        <f t="shared" si="276"/>
        <v>0</v>
      </c>
      <c r="N1010" s="195">
        <f t="shared" si="276"/>
        <v>0</v>
      </c>
      <c r="O1010" s="196"/>
    </row>
    <row r="1011" spans="1:15" s="197" customFormat="1" hidden="1" outlineLevel="2" x14ac:dyDescent="0.2">
      <c r="A1011" s="197" t="s">
        <v>103</v>
      </c>
      <c r="B1011" s="190"/>
      <c r="C1011" s="190"/>
      <c r="D1011" s="191" t="str">
        <f>$D$229</f>
        <v>Grade Level Teacher</v>
      </c>
      <c r="E1011" s="192"/>
      <c r="F1011" s="193"/>
      <c r="G1011" s="194"/>
      <c r="H1011" s="195">
        <f t="shared" si="276"/>
        <v>0</v>
      </c>
      <c r="I1011" s="195">
        <f t="shared" si="276"/>
        <v>0</v>
      </c>
      <c r="J1011" s="195">
        <f t="shared" si="276"/>
        <v>0</v>
      </c>
      <c r="K1011" s="195">
        <f t="shared" si="276"/>
        <v>0</v>
      </c>
      <c r="L1011" s="195">
        <f t="shared" si="276"/>
        <v>0</v>
      </c>
      <c r="M1011" s="195">
        <f t="shared" si="276"/>
        <v>0</v>
      </c>
      <c r="N1011" s="195">
        <f t="shared" si="276"/>
        <v>0</v>
      </c>
      <c r="O1011" s="196"/>
    </row>
    <row r="1012" spans="1:15" s="197" customFormat="1" hidden="1" outlineLevel="2" x14ac:dyDescent="0.2">
      <c r="A1012" s="197" t="s">
        <v>103</v>
      </c>
      <c r="B1012" s="190"/>
      <c r="C1012" s="190"/>
      <c r="D1012" s="191" t="str">
        <f>$D$230</f>
        <v>Grade Level Teacher</v>
      </c>
      <c r="E1012" s="192"/>
      <c r="F1012" s="193"/>
      <c r="G1012" s="194"/>
      <c r="H1012" s="195">
        <f t="shared" si="276"/>
        <v>0</v>
      </c>
      <c r="I1012" s="195">
        <f t="shared" si="276"/>
        <v>0</v>
      </c>
      <c r="J1012" s="195">
        <f t="shared" si="276"/>
        <v>0</v>
      </c>
      <c r="K1012" s="195">
        <f t="shared" si="276"/>
        <v>0</v>
      </c>
      <c r="L1012" s="195">
        <f t="shared" si="276"/>
        <v>0</v>
      </c>
      <c r="M1012" s="195">
        <f t="shared" si="276"/>
        <v>0</v>
      </c>
      <c r="N1012" s="195">
        <f t="shared" si="276"/>
        <v>0</v>
      </c>
      <c r="O1012" s="196"/>
    </row>
    <row r="1013" spans="1:15" s="197" customFormat="1" hidden="1" outlineLevel="2" x14ac:dyDescent="0.2">
      <c r="A1013" s="197" t="s">
        <v>103</v>
      </c>
      <c r="B1013" s="190"/>
      <c r="C1013" s="190"/>
      <c r="D1013" s="191" t="str">
        <f>$D$231</f>
        <v>Grade Level Teacher</v>
      </c>
      <c r="E1013" s="192"/>
      <c r="F1013" s="193"/>
      <c r="G1013" s="194"/>
      <c r="H1013" s="195">
        <f t="shared" si="276"/>
        <v>0</v>
      </c>
      <c r="I1013" s="195">
        <f t="shared" si="276"/>
        <v>0</v>
      </c>
      <c r="J1013" s="195">
        <f t="shared" si="276"/>
        <v>0</v>
      </c>
      <c r="K1013" s="195">
        <f t="shared" si="276"/>
        <v>0</v>
      </c>
      <c r="L1013" s="195">
        <f t="shared" si="276"/>
        <v>0</v>
      </c>
      <c r="M1013" s="195">
        <f t="shared" si="276"/>
        <v>0</v>
      </c>
      <c r="N1013" s="195">
        <f t="shared" si="276"/>
        <v>0</v>
      </c>
      <c r="O1013" s="196"/>
    </row>
    <row r="1014" spans="1:15" s="197" customFormat="1" hidden="1" outlineLevel="2" x14ac:dyDescent="0.2">
      <c r="A1014" s="197" t="s">
        <v>103</v>
      </c>
      <c r="B1014" s="190"/>
      <c r="C1014" s="190"/>
      <c r="D1014" s="191"/>
      <c r="E1014" s="192"/>
      <c r="F1014" s="193"/>
      <c r="G1014" s="194"/>
      <c r="H1014" s="195"/>
      <c r="I1014" s="195"/>
      <c r="J1014" s="195"/>
      <c r="K1014" s="195"/>
      <c r="L1014" s="195"/>
      <c r="M1014" s="195"/>
      <c r="N1014" s="195"/>
      <c r="O1014" s="196"/>
    </row>
    <row r="1015" spans="1:15" s="197" customFormat="1" hidden="1" outlineLevel="2" x14ac:dyDescent="0.2">
      <c r="A1015" s="197" t="s">
        <v>103</v>
      </c>
      <c r="B1015" s="190"/>
      <c r="C1015" s="190"/>
      <c r="D1015" s="191" t="str">
        <f>$D$233</f>
        <v>Grade Level Teacher</v>
      </c>
      <c r="E1015" s="192"/>
      <c r="F1015" s="193"/>
      <c r="G1015" s="194"/>
      <c r="H1015" s="195">
        <f t="shared" ref="H1015:N1019" si="277">H387*$F$70</f>
        <v>0</v>
      </c>
      <c r="I1015" s="195">
        <f t="shared" si="277"/>
        <v>0</v>
      </c>
      <c r="J1015" s="195">
        <f t="shared" si="277"/>
        <v>0</v>
      </c>
      <c r="K1015" s="195">
        <f t="shared" si="277"/>
        <v>0</v>
      </c>
      <c r="L1015" s="195">
        <f t="shared" si="277"/>
        <v>0</v>
      </c>
      <c r="M1015" s="195">
        <f t="shared" si="277"/>
        <v>0</v>
      </c>
      <c r="N1015" s="195">
        <f t="shared" si="277"/>
        <v>0</v>
      </c>
      <c r="O1015" s="196"/>
    </row>
    <row r="1016" spans="1:15" s="197" customFormat="1" hidden="1" outlineLevel="2" x14ac:dyDescent="0.2">
      <c r="A1016" s="197" t="s">
        <v>103</v>
      </c>
      <c r="B1016" s="190"/>
      <c r="C1016" s="190"/>
      <c r="D1016" s="191" t="str">
        <f>$D$234</f>
        <v>Grade Level Teacher</v>
      </c>
      <c r="E1016" s="192"/>
      <c r="F1016" s="193"/>
      <c r="G1016" s="194"/>
      <c r="H1016" s="195">
        <f t="shared" si="277"/>
        <v>0</v>
      </c>
      <c r="I1016" s="195">
        <f t="shared" si="277"/>
        <v>0</v>
      </c>
      <c r="J1016" s="195">
        <f t="shared" si="277"/>
        <v>0</v>
      </c>
      <c r="K1016" s="195">
        <f t="shared" si="277"/>
        <v>0</v>
      </c>
      <c r="L1016" s="195">
        <f t="shared" si="277"/>
        <v>0</v>
      </c>
      <c r="M1016" s="195">
        <f t="shared" si="277"/>
        <v>0</v>
      </c>
      <c r="N1016" s="195">
        <f t="shared" si="277"/>
        <v>0</v>
      </c>
      <c r="O1016" s="196"/>
    </row>
    <row r="1017" spans="1:15" s="197" customFormat="1" hidden="1" outlineLevel="2" x14ac:dyDescent="0.2">
      <c r="A1017" s="197" t="s">
        <v>103</v>
      </c>
      <c r="B1017" s="190"/>
      <c r="C1017" s="190"/>
      <c r="D1017" s="191" t="str">
        <f>$D$235</f>
        <v>Grade Level Teacher</v>
      </c>
      <c r="E1017" s="192"/>
      <c r="F1017" s="193"/>
      <c r="G1017" s="194"/>
      <c r="H1017" s="195">
        <f t="shared" si="277"/>
        <v>0</v>
      </c>
      <c r="I1017" s="195">
        <f t="shared" si="277"/>
        <v>0</v>
      </c>
      <c r="J1017" s="195">
        <f t="shared" si="277"/>
        <v>0</v>
      </c>
      <c r="K1017" s="195">
        <f t="shared" si="277"/>
        <v>0</v>
      </c>
      <c r="L1017" s="195">
        <f t="shared" si="277"/>
        <v>0</v>
      </c>
      <c r="M1017" s="195">
        <f t="shared" si="277"/>
        <v>0</v>
      </c>
      <c r="N1017" s="195">
        <f t="shared" si="277"/>
        <v>0</v>
      </c>
      <c r="O1017" s="196"/>
    </row>
    <row r="1018" spans="1:15" s="197" customFormat="1" hidden="1" outlineLevel="2" x14ac:dyDescent="0.2">
      <c r="A1018" s="197" t="s">
        <v>103</v>
      </c>
      <c r="B1018" s="190"/>
      <c r="C1018" s="190"/>
      <c r="D1018" s="191" t="str">
        <f>$D$236</f>
        <v>Grade Level Teacher</v>
      </c>
      <c r="E1018" s="192"/>
      <c r="F1018" s="193"/>
      <c r="G1018" s="194"/>
      <c r="H1018" s="195">
        <f t="shared" si="277"/>
        <v>0</v>
      </c>
      <c r="I1018" s="195">
        <f t="shared" si="277"/>
        <v>0</v>
      </c>
      <c r="J1018" s="195">
        <f t="shared" si="277"/>
        <v>0</v>
      </c>
      <c r="K1018" s="195">
        <f t="shared" si="277"/>
        <v>0</v>
      </c>
      <c r="L1018" s="195">
        <f t="shared" si="277"/>
        <v>0</v>
      </c>
      <c r="M1018" s="195">
        <f t="shared" si="277"/>
        <v>0</v>
      </c>
      <c r="N1018" s="195">
        <f t="shared" si="277"/>
        <v>0</v>
      </c>
      <c r="O1018" s="196"/>
    </row>
    <row r="1019" spans="1:15" s="197" customFormat="1" hidden="1" outlineLevel="2" x14ac:dyDescent="0.2">
      <c r="A1019" s="197" t="s">
        <v>103</v>
      </c>
      <c r="B1019" s="190"/>
      <c r="C1019" s="190"/>
      <c r="D1019" s="191" t="str">
        <f>$D$237</f>
        <v>Grade Level Teacher</v>
      </c>
      <c r="E1019" s="192"/>
      <c r="F1019" s="193"/>
      <c r="G1019" s="194"/>
      <c r="H1019" s="195">
        <f t="shared" si="277"/>
        <v>0</v>
      </c>
      <c r="I1019" s="195">
        <f t="shared" si="277"/>
        <v>0</v>
      </c>
      <c r="J1019" s="195">
        <f t="shared" si="277"/>
        <v>0</v>
      </c>
      <c r="K1019" s="195">
        <f t="shared" si="277"/>
        <v>0</v>
      </c>
      <c r="L1019" s="195">
        <f t="shared" si="277"/>
        <v>0</v>
      </c>
      <c r="M1019" s="195">
        <f t="shared" si="277"/>
        <v>0</v>
      </c>
      <c r="N1019" s="195">
        <f t="shared" si="277"/>
        <v>0</v>
      </c>
      <c r="O1019" s="196"/>
    </row>
    <row r="1020" spans="1:15" s="197" customFormat="1" hidden="1" outlineLevel="2" x14ac:dyDescent="0.2">
      <c r="A1020" s="197" t="s">
        <v>103</v>
      </c>
      <c r="B1020" s="190"/>
      <c r="C1020" s="190"/>
      <c r="D1020" s="191"/>
      <c r="E1020" s="192"/>
      <c r="F1020" s="193"/>
      <c r="G1020" s="194"/>
      <c r="H1020" s="195"/>
      <c r="I1020" s="195"/>
      <c r="J1020" s="195"/>
      <c r="K1020" s="195"/>
      <c r="L1020" s="195"/>
      <c r="M1020" s="195"/>
      <c r="N1020" s="195"/>
      <c r="O1020" s="196"/>
    </row>
    <row r="1021" spans="1:15" s="197" customFormat="1" hidden="1" outlineLevel="2" x14ac:dyDescent="0.2">
      <c r="A1021" s="197" t="s">
        <v>103</v>
      </c>
      <c r="B1021" s="190"/>
      <c r="C1021" s="190"/>
      <c r="D1021" s="191" t="str">
        <f>$D$239</f>
        <v>Grade Level Teacher</v>
      </c>
      <c r="E1021" s="192"/>
      <c r="F1021" s="193"/>
      <c r="G1021" s="194"/>
      <c r="H1021" s="195">
        <f t="shared" ref="H1021:N1025" si="278">H393*$F$70</f>
        <v>0</v>
      </c>
      <c r="I1021" s="195">
        <f t="shared" si="278"/>
        <v>0</v>
      </c>
      <c r="J1021" s="195">
        <f t="shared" si="278"/>
        <v>0</v>
      </c>
      <c r="K1021" s="195">
        <f t="shared" si="278"/>
        <v>0</v>
      </c>
      <c r="L1021" s="195">
        <f t="shared" si="278"/>
        <v>0</v>
      </c>
      <c r="M1021" s="195">
        <f t="shared" si="278"/>
        <v>0</v>
      </c>
      <c r="N1021" s="195">
        <f t="shared" si="278"/>
        <v>0</v>
      </c>
      <c r="O1021" s="196"/>
    </row>
    <row r="1022" spans="1:15" s="197" customFormat="1" hidden="1" outlineLevel="2" x14ac:dyDescent="0.2">
      <c r="A1022" s="197" t="s">
        <v>103</v>
      </c>
      <c r="B1022" s="190"/>
      <c r="C1022" s="190"/>
      <c r="D1022" s="191" t="str">
        <f>$D$240</f>
        <v>Grade Level Teacher</v>
      </c>
      <c r="E1022" s="192"/>
      <c r="F1022" s="193"/>
      <c r="G1022" s="194"/>
      <c r="H1022" s="195">
        <f t="shared" si="278"/>
        <v>0</v>
      </c>
      <c r="I1022" s="195">
        <f t="shared" si="278"/>
        <v>0</v>
      </c>
      <c r="J1022" s="195">
        <f t="shared" si="278"/>
        <v>0</v>
      </c>
      <c r="K1022" s="195">
        <f t="shared" si="278"/>
        <v>0</v>
      </c>
      <c r="L1022" s="195">
        <f t="shared" si="278"/>
        <v>0</v>
      </c>
      <c r="M1022" s="195">
        <f t="shared" si="278"/>
        <v>0</v>
      </c>
      <c r="N1022" s="195">
        <f t="shared" si="278"/>
        <v>0</v>
      </c>
      <c r="O1022" s="196"/>
    </row>
    <row r="1023" spans="1:15" s="197" customFormat="1" hidden="1" outlineLevel="2" x14ac:dyDescent="0.2">
      <c r="A1023" s="197" t="s">
        <v>103</v>
      </c>
      <c r="B1023" s="190"/>
      <c r="C1023" s="190"/>
      <c r="D1023" s="191" t="str">
        <f>$D$241</f>
        <v>Grade Level Teacher</v>
      </c>
      <c r="E1023" s="192"/>
      <c r="F1023" s="193"/>
      <c r="G1023" s="194"/>
      <c r="H1023" s="195">
        <f t="shared" si="278"/>
        <v>0</v>
      </c>
      <c r="I1023" s="195">
        <f t="shared" si="278"/>
        <v>0</v>
      </c>
      <c r="J1023" s="195">
        <f t="shared" si="278"/>
        <v>0</v>
      </c>
      <c r="K1023" s="195">
        <f t="shared" si="278"/>
        <v>0</v>
      </c>
      <c r="L1023" s="195">
        <f t="shared" si="278"/>
        <v>0</v>
      </c>
      <c r="M1023" s="195">
        <f t="shared" si="278"/>
        <v>0</v>
      </c>
      <c r="N1023" s="195">
        <f t="shared" si="278"/>
        <v>0</v>
      </c>
      <c r="O1023" s="196"/>
    </row>
    <row r="1024" spans="1:15" s="197" customFormat="1" hidden="1" outlineLevel="2" x14ac:dyDescent="0.2">
      <c r="A1024" s="197" t="s">
        <v>103</v>
      </c>
      <c r="B1024" s="190"/>
      <c r="C1024" s="190"/>
      <c r="D1024" s="191" t="str">
        <f>$D$242</f>
        <v>Grade Level Teacher</v>
      </c>
      <c r="E1024" s="192"/>
      <c r="F1024" s="193"/>
      <c r="G1024" s="194"/>
      <c r="H1024" s="195">
        <f t="shared" si="278"/>
        <v>0</v>
      </c>
      <c r="I1024" s="195">
        <f t="shared" si="278"/>
        <v>0</v>
      </c>
      <c r="J1024" s="195">
        <f t="shared" si="278"/>
        <v>0</v>
      </c>
      <c r="K1024" s="195">
        <f t="shared" si="278"/>
        <v>0</v>
      </c>
      <c r="L1024" s="195">
        <f t="shared" si="278"/>
        <v>0</v>
      </c>
      <c r="M1024" s="195">
        <f t="shared" si="278"/>
        <v>0</v>
      </c>
      <c r="N1024" s="195">
        <f t="shared" si="278"/>
        <v>0</v>
      </c>
      <c r="O1024" s="196"/>
    </row>
    <row r="1025" spans="1:15" s="197" customFormat="1" hidden="1" outlineLevel="2" x14ac:dyDescent="0.2">
      <c r="A1025" s="197" t="s">
        <v>103</v>
      </c>
      <c r="B1025" s="190"/>
      <c r="C1025" s="190"/>
      <c r="D1025" s="191" t="str">
        <f>$D$243</f>
        <v>Grade Level Teacher</v>
      </c>
      <c r="E1025" s="192"/>
      <c r="F1025" s="193"/>
      <c r="G1025" s="194"/>
      <c r="H1025" s="195">
        <f t="shared" si="278"/>
        <v>0</v>
      </c>
      <c r="I1025" s="195">
        <f t="shared" si="278"/>
        <v>0</v>
      </c>
      <c r="J1025" s="195">
        <f t="shared" si="278"/>
        <v>0</v>
      </c>
      <c r="K1025" s="195">
        <f t="shared" si="278"/>
        <v>0</v>
      </c>
      <c r="L1025" s="195">
        <f t="shared" si="278"/>
        <v>0</v>
      </c>
      <c r="M1025" s="195">
        <f t="shared" si="278"/>
        <v>0</v>
      </c>
      <c r="N1025" s="195">
        <f t="shared" si="278"/>
        <v>0</v>
      </c>
      <c r="O1025" s="196"/>
    </row>
    <row r="1026" spans="1:15" s="198" customFormat="1" hidden="1" outlineLevel="2" x14ac:dyDescent="0.2">
      <c r="B1026" s="199"/>
      <c r="C1026" s="199"/>
      <c r="D1026" s="199"/>
      <c r="E1026" s="199"/>
      <c r="F1026" s="197"/>
      <c r="G1026" s="194"/>
      <c r="H1026" s="195"/>
      <c r="I1026" s="195"/>
      <c r="J1026" s="195"/>
      <c r="K1026" s="195"/>
      <c r="L1026" s="195"/>
      <c r="M1026" s="195"/>
      <c r="N1026" s="195"/>
      <c r="O1026" s="196"/>
    </row>
    <row r="1027" spans="1:15" s="198" customFormat="1" hidden="1" outlineLevel="2" x14ac:dyDescent="0.2">
      <c r="D1027" s="202" t="s">
        <v>120</v>
      </c>
      <c r="E1027" s="202"/>
      <c r="F1027" s="204"/>
      <c r="G1027" s="205"/>
      <c r="H1027" s="203">
        <f t="shared" ref="H1027:M1027" si="279">SUM(H918:H1025)</f>
        <v>0</v>
      </c>
      <c r="I1027" s="203">
        <f t="shared" si="279"/>
        <v>33122.74</v>
      </c>
      <c r="J1027" s="203">
        <f t="shared" si="279"/>
        <v>35327.702199999992</v>
      </c>
      <c r="K1027" s="203">
        <f t="shared" si="279"/>
        <v>37011.342466000009</v>
      </c>
      <c r="L1027" s="203">
        <f t="shared" si="279"/>
        <v>38121.682739979973</v>
      </c>
      <c r="M1027" s="203">
        <f t="shared" si="279"/>
        <v>39927.132402459392</v>
      </c>
      <c r="N1027" s="203">
        <f t="shared" ref="N1027" si="280">SUM(N918:N1025)</f>
        <v>41124.946374533181</v>
      </c>
      <c r="O1027" s="196"/>
    </row>
    <row r="1028" spans="1:15" s="198" customFormat="1" hidden="1" outlineLevel="2" x14ac:dyDescent="0.2">
      <c r="D1028" s="199"/>
      <c r="E1028" s="199"/>
      <c r="F1028" s="197"/>
      <c r="G1028" s="194"/>
      <c r="H1028" s="195"/>
      <c r="I1028" s="195"/>
      <c r="J1028" s="195"/>
      <c r="K1028" s="195"/>
      <c r="L1028" s="195"/>
      <c r="M1028" s="195"/>
      <c r="N1028" s="195"/>
      <c r="O1028" s="196"/>
    </row>
    <row r="1029" spans="1:15" s="198" customFormat="1" ht="16" hidden="1" outlineLevel="2" thickBot="1" x14ac:dyDescent="0.25">
      <c r="D1029" s="199"/>
      <c r="E1029" s="199"/>
      <c r="F1029" s="197"/>
      <c r="G1029" s="194"/>
      <c r="H1029" s="195"/>
      <c r="I1029" s="195"/>
      <c r="J1029" s="195"/>
      <c r="K1029" s="195"/>
      <c r="L1029" s="195"/>
      <c r="M1029" s="195"/>
      <c r="N1029" s="195"/>
      <c r="O1029" s="196"/>
    </row>
    <row r="1030" spans="1:15" s="198" customFormat="1" ht="16" outlineLevel="1" collapsed="1" thickBot="1" x14ac:dyDescent="0.25">
      <c r="D1030" s="208" t="s">
        <v>116</v>
      </c>
      <c r="E1030" s="209"/>
      <c r="F1030" s="209"/>
      <c r="G1030" s="210"/>
      <c r="H1030" s="211">
        <f t="shared" ref="H1030:M1030" si="281">H1027+H915+H891</f>
        <v>700</v>
      </c>
      <c r="I1030" s="211">
        <f t="shared" si="281"/>
        <v>45154.843999999997</v>
      </c>
      <c r="J1030" s="211">
        <f t="shared" si="281"/>
        <v>48368.746439999988</v>
      </c>
      <c r="K1030" s="211">
        <f t="shared" si="281"/>
        <v>51735.794233200002</v>
      </c>
      <c r="L1030" s="211">
        <f t="shared" si="281"/>
        <v>53287.868060195971</v>
      </c>
      <c r="M1030" s="211">
        <f t="shared" si="281"/>
        <v>55548.303282281871</v>
      </c>
      <c r="N1030" s="211">
        <f t="shared" ref="N1030" si="282">N1027+N915+N891</f>
        <v>57214.752380750331</v>
      </c>
      <c r="O1030" s="196"/>
    </row>
    <row r="1031" spans="1:15" s="27" customFormat="1" ht="16" outlineLevel="1" thickBot="1" x14ac:dyDescent="0.25">
      <c r="D1031" s="3"/>
      <c r="E1031" s="3"/>
      <c r="F1031" s="21"/>
      <c r="G1031" s="69"/>
      <c r="H1031" s="68"/>
      <c r="I1031" s="68"/>
      <c r="J1031" s="68"/>
      <c r="K1031" s="68"/>
      <c r="L1031" s="68"/>
      <c r="M1031" s="68"/>
      <c r="N1031" s="68"/>
      <c r="O1031" s="26"/>
    </row>
    <row r="1032" spans="1:15" s="26" customFormat="1" hidden="1" outlineLevel="2" x14ac:dyDescent="0.2">
      <c r="A1032" s="26" t="s">
        <v>283</v>
      </c>
      <c r="B1032" s="139"/>
      <c r="C1032" s="139"/>
      <c r="D1032" s="75" t="s">
        <v>283</v>
      </c>
      <c r="E1032" s="58"/>
      <c r="F1032" s="15"/>
      <c r="G1032" s="39"/>
      <c r="H1032" s="55"/>
      <c r="I1032" s="55"/>
      <c r="J1032" s="55"/>
      <c r="K1032" s="55"/>
      <c r="L1032" s="55"/>
      <c r="M1032" s="55"/>
      <c r="N1032" s="55"/>
      <c r="O1032" s="96"/>
    </row>
    <row r="1033" spans="1:15" s="26" customFormat="1" hidden="1" outlineLevel="2" x14ac:dyDescent="0.2">
      <c r="A1033" s="26" t="s">
        <v>283</v>
      </c>
      <c r="B1033" s="139"/>
      <c r="C1033" s="139"/>
      <c r="D1033" s="59"/>
      <c r="E1033" s="58"/>
      <c r="F1033" s="15"/>
      <c r="G1033" s="39"/>
      <c r="H1033" s="55"/>
      <c r="I1033" s="55"/>
      <c r="J1033" s="55"/>
      <c r="K1033" s="55"/>
      <c r="L1033" s="55"/>
      <c r="M1033" s="55"/>
      <c r="N1033" s="55"/>
      <c r="O1033" s="96"/>
    </row>
    <row r="1034" spans="1:15" hidden="1" outlineLevel="2" x14ac:dyDescent="0.2">
      <c r="A1034" s="26" t="s">
        <v>283</v>
      </c>
      <c r="D1034" s="3" t="str">
        <f>$D$90</f>
        <v>Administrators</v>
      </c>
      <c r="E1034" s="27"/>
      <c r="F1034" s="26"/>
      <c r="G1034" s="39"/>
      <c r="H1034" s="67"/>
      <c r="I1034" s="67"/>
      <c r="J1034" s="67"/>
      <c r="K1034" s="67"/>
      <c r="L1034" s="67"/>
      <c r="M1034" s="67"/>
      <c r="N1034" s="67"/>
      <c r="O1034" s="96"/>
    </row>
    <row r="1035" spans="1:15" hidden="1" outlineLevel="2" x14ac:dyDescent="0.2">
      <c r="A1035" s="26" t="s">
        <v>283</v>
      </c>
      <c r="D1035" s="27" t="str">
        <f>$D$91</f>
        <v>Executive Director</v>
      </c>
      <c r="E1035" s="27"/>
      <c r="F1035" s="26"/>
      <c r="G1035" s="39"/>
      <c r="H1035" s="67">
        <f t="shared" ref="H1035:N1039" si="283">H91*$F$71</f>
        <v>0</v>
      </c>
      <c r="I1035" s="67">
        <f t="shared" si="283"/>
        <v>0</v>
      </c>
      <c r="J1035" s="67">
        <f t="shared" si="283"/>
        <v>0</v>
      </c>
      <c r="K1035" s="67">
        <f t="shared" si="283"/>
        <v>0</v>
      </c>
      <c r="L1035" s="67">
        <f t="shared" si="283"/>
        <v>0</v>
      </c>
      <c r="M1035" s="67">
        <f t="shared" si="283"/>
        <v>0</v>
      </c>
      <c r="N1035" s="67">
        <f t="shared" si="283"/>
        <v>0</v>
      </c>
      <c r="O1035" s="96"/>
    </row>
    <row r="1036" spans="1:15" hidden="1" outlineLevel="2" x14ac:dyDescent="0.2">
      <c r="A1036" s="26" t="s">
        <v>283</v>
      </c>
      <c r="D1036" s="27" t="str">
        <f>$D$92</f>
        <v>Assistant Director</v>
      </c>
      <c r="E1036" s="27"/>
      <c r="F1036" s="26"/>
      <c r="G1036" s="39"/>
      <c r="H1036" s="67">
        <f t="shared" si="283"/>
        <v>0</v>
      </c>
      <c r="I1036" s="67">
        <f t="shared" si="283"/>
        <v>0</v>
      </c>
      <c r="J1036" s="67">
        <f t="shared" si="283"/>
        <v>0</v>
      </c>
      <c r="K1036" s="67">
        <f t="shared" si="283"/>
        <v>0</v>
      </c>
      <c r="L1036" s="67">
        <f t="shared" si="283"/>
        <v>0</v>
      </c>
      <c r="M1036" s="67">
        <f t="shared" si="283"/>
        <v>0</v>
      </c>
      <c r="N1036" s="67">
        <f t="shared" si="283"/>
        <v>0</v>
      </c>
      <c r="O1036" s="96"/>
    </row>
    <row r="1037" spans="1:15" hidden="1" outlineLevel="2" x14ac:dyDescent="0.2">
      <c r="A1037" s="26" t="s">
        <v>283</v>
      </c>
      <c r="D1037" s="27" t="str">
        <f>$D$93</f>
        <v>Guidance Counselor</v>
      </c>
      <c r="E1037" s="27"/>
      <c r="F1037" s="26"/>
      <c r="G1037" s="39"/>
      <c r="H1037" s="67">
        <f t="shared" si="283"/>
        <v>0</v>
      </c>
      <c r="I1037" s="67">
        <f t="shared" si="283"/>
        <v>0</v>
      </c>
      <c r="J1037" s="67">
        <f t="shared" si="283"/>
        <v>0</v>
      </c>
      <c r="K1037" s="67">
        <f t="shared" si="283"/>
        <v>0</v>
      </c>
      <c r="L1037" s="67">
        <f t="shared" si="283"/>
        <v>0</v>
      </c>
      <c r="M1037" s="67">
        <f t="shared" si="283"/>
        <v>0</v>
      </c>
      <c r="N1037" s="67">
        <f t="shared" si="283"/>
        <v>0</v>
      </c>
      <c r="O1037" s="96"/>
    </row>
    <row r="1038" spans="1:15" hidden="1" outlineLevel="2" x14ac:dyDescent="0.2">
      <c r="A1038" s="26" t="s">
        <v>283</v>
      </c>
      <c r="D1038" s="27" t="str">
        <f>$D$94</f>
        <v>Guidance Counselor (2)</v>
      </c>
      <c r="E1038" s="27"/>
      <c r="F1038" s="26"/>
      <c r="G1038" s="39"/>
      <c r="H1038" s="67">
        <f t="shared" si="283"/>
        <v>0</v>
      </c>
      <c r="I1038" s="67">
        <f t="shared" si="283"/>
        <v>0</v>
      </c>
      <c r="J1038" s="67">
        <f t="shared" si="283"/>
        <v>0</v>
      </c>
      <c r="K1038" s="67">
        <f t="shared" si="283"/>
        <v>0</v>
      </c>
      <c r="L1038" s="67">
        <f t="shared" si="283"/>
        <v>0</v>
      </c>
      <c r="M1038" s="67">
        <f t="shared" si="283"/>
        <v>0</v>
      </c>
      <c r="N1038" s="67">
        <f t="shared" si="283"/>
        <v>0</v>
      </c>
      <c r="O1038" s="96"/>
    </row>
    <row r="1039" spans="1:15" hidden="1" outlineLevel="2" x14ac:dyDescent="0.2">
      <c r="A1039" s="26" t="s">
        <v>283</v>
      </c>
      <c r="D1039" s="27" t="str">
        <f>$D$95</f>
        <v>Instructional guides (2)</v>
      </c>
      <c r="E1039" s="27"/>
      <c r="F1039" s="26"/>
      <c r="G1039" s="39"/>
      <c r="H1039" s="67">
        <f t="shared" si="283"/>
        <v>0</v>
      </c>
      <c r="I1039" s="67">
        <f t="shared" si="283"/>
        <v>0</v>
      </c>
      <c r="J1039" s="67">
        <f t="shared" si="283"/>
        <v>0</v>
      </c>
      <c r="K1039" s="67">
        <f t="shared" si="283"/>
        <v>0</v>
      </c>
      <c r="L1039" s="67">
        <f t="shared" si="283"/>
        <v>0</v>
      </c>
      <c r="M1039" s="67">
        <f t="shared" si="283"/>
        <v>0</v>
      </c>
      <c r="N1039" s="67">
        <f t="shared" si="283"/>
        <v>0</v>
      </c>
      <c r="O1039" s="96"/>
    </row>
    <row r="1040" spans="1:15" hidden="1" outlineLevel="2" x14ac:dyDescent="0.2">
      <c r="A1040" s="26" t="s">
        <v>283</v>
      </c>
      <c r="D1040" s="27"/>
      <c r="E1040" s="27"/>
      <c r="F1040" s="26"/>
      <c r="G1040" s="39"/>
      <c r="H1040" s="67"/>
      <c r="I1040" s="67"/>
      <c r="J1040" s="67"/>
      <c r="K1040" s="67"/>
      <c r="L1040" s="67"/>
      <c r="M1040" s="67"/>
      <c r="N1040" s="67"/>
      <c r="O1040" s="96"/>
    </row>
    <row r="1041" spans="1:15" hidden="1" outlineLevel="2" x14ac:dyDescent="0.2">
      <c r="A1041" s="26" t="s">
        <v>283</v>
      </c>
      <c r="D1041" s="3" t="str">
        <f>$D$99</f>
        <v>Office Staff</v>
      </c>
      <c r="E1041" s="27"/>
      <c r="F1041" s="26"/>
      <c r="G1041" s="39"/>
      <c r="H1041" s="67"/>
      <c r="I1041" s="67"/>
      <c r="J1041" s="67"/>
      <c r="K1041" s="67"/>
      <c r="L1041" s="67"/>
      <c r="M1041" s="67"/>
      <c r="N1041" s="67"/>
      <c r="O1041" s="96"/>
    </row>
    <row r="1042" spans="1:15" hidden="1" outlineLevel="2" x14ac:dyDescent="0.2">
      <c r="A1042" s="26" t="s">
        <v>283</v>
      </c>
      <c r="D1042" s="27" t="str">
        <f>$D$100</f>
        <v>Office Staff</v>
      </c>
      <c r="E1042" s="27"/>
      <c r="F1042" s="26"/>
      <c r="G1042" s="39"/>
      <c r="H1042" s="67">
        <f t="shared" ref="H1042:N1044" si="284">H100*$F$71</f>
        <v>0</v>
      </c>
      <c r="I1042" s="67">
        <f t="shared" si="284"/>
        <v>0</v>
      </c>
      <c r="J1042" s="67">
        <f t="shared" si="284"/>
        <v>0</v>
      </c>
      <c r="K1042" s="67">
        <f t="shared" si="284"/>
        <v>0</v>
      </c>
      <c r="L1042" s="67">
        <f t="shared" si="284"/>
        <v>0</v>
      </c>
      <c r="M1042" s="67">
        <f t="shared" si="284"/>
        <v>0</v>
      </c>
      <c r="N1042" s="67">
        <f t="shared" si="284"/>
        <v>0</v>
      </c>
      <c r="O1042" s="96"/>
    </row>
    <row r="1043" spans="1:15" hidden="1" outlineLevel="2" x14ac:dyDescent="0.2">
      <c r="A1043" s="26" t="s">
        <v>283</v>
      </c>
      <c r="D1043" s="27" t="str">
        <f>$D$101</f>
        <v>External Relations</v>
      </c>
      <c r="E1043" s="27"/>
      <c r="F1043" s="26"/>
      <c r="G1043" s="39"/>
      <c r="H1043" s="67">
        <f t="shared" si="284"/>
        <v>0</v>
      </c>
      <c r="I1043" s="67">
        <f t="shared" si="284"/>
        <v>0</v>
      </c>
      <c r="J1043" s="67">
        <f t="shared" si="284"/>
        <v>0</v>
      </c>
      <c r="K1043" s="67">
        <f t="shared" si="284"/>
        <v>0</v>
      </c>
      <c r="L1043" s="67">
        <f t="shared" si="284"/>
        <v>0</v>
      </c>
      <c r="M1043" s="67">
        <f t="shared" si="284"/>
        <v>0</v>
      </c>
      <c r="N1043" s="67">
        <f t="shared" si="284"/>
        <v>0</v>
      </c>
      <c r="O1043" s="96"/>
    </row>
    <row r="1044" spans="1:15" hidden="1" outlineLevel="2" x14ac:dyDescent="0.2">
      <c r="A1044" s="26" t="s">
        <v>283</v>
      </c>
      <c r="D1044" s="27" t="str">
        <f>$D$102</f>
        <v>Start Up staff</v>
      </c>
      <c r="E1044" s="27"/>
      <c r="F1044" s="26"/>
      <c r="G1044" s="39"/>
      <c r="H1044" s="67">
        <f t="shared" si="284"/>
        <v>0</v>
      </c>
      <c r="I1044" s="67">
        <f t="shared" si="284"/>
        <v>0</v>
      </c>
      <c r="J1044" s="67">
        <f t="shared" si="284"/>
        <v>0</v>
      </c>
      <c r="K1044" s="67">
        <f t="shared" si="284"/>
        <v>0</v>
      </c>
      <c r="L1044" s="67">
        <f t="shared" si="284"/>
        <v>0</v>
      </c>
      <c r="M1044" s="67">
        <f t="shared" si="284"/>
        <v>0</v>
      </c>
      <c r="N1044" s="67">
        <f t="shared" si="284"/>
        <v>0</v>
      </c>
      <c r="O1044" s="96"/>
    </row>
    <row r="1045" spans="1:15" hidden="1" outlineLevel="2" x14ac:dyDescent="0.2">
      <c r="A1045" s="26" t="s">
        <v>283</v>
      </c>
      <c r="D1045" s="27"/>
      <c r="E1045" s="27"/>
      <c r="F1045" s="26"/>
      <c r="G1045" s="39"/>
      <c r="H1045" s="67"/>
      <c r="I1045" s="67"/>
      <c r="J1045" s="67"/>
      <c r="K1045" s="67"/>
      <c r="L1045" s="67"/>
      <c r="M1045" s="67"/>
      <c r="N1045" s="67"/>
      <c r="O1045" s="96"/>
    </row>
    <row r="1046" spans="1:15" hidden="1" outlineLevel="2" x14ac:dyDescent="0.2">
      <c r="A1046" s="26" t="s">
        <v>283</v>
      </c>
      <c r="D1046" s="3"/>
      <c r="E1046" s="27"/>
      <c r="F1046" s="26"/>
      <c r="G1046" s="39"/>
      <c r="H1046" s="67"/>
      <c r="I1046" s="67"/>
      <c r="J1046" s="67"/>
      <c r="K1046" s="67"/>
      <c r="L1046" s="67"/>
      <c r="M1046" s="67"/>
      <c r="N1046" s="67"/>
      <c r="O1046" s="96"/>
    </row>
    <row r="1047" spans="1:15" hidden="1" outlineLevel="2" x14ac:dyDescent="0.2">
      <c r="A1047" s="26" t="s">
        <v>283</v>
      </c>
      <c r="D1047" s="3" t="str">
        <f>$D$105</f>
        <v>Total Administrators and Office Staff</v>
      </c>
      <c r="E1047" s="3"/>
      <c r="F1047" s="21"/>
      <c r="G1047" s="69"/>
      <c r="H1047" s="68">
        <f t="shared" ref="H1047:M1047" si="285">SUM(H1035:H1045)</f>
        <v>0</v>
      </c>
      <c r="I1047" s="68">
        <f t="shared" si="285"/>
        <v>0</v>
      </c>
      <c r="J1047" s="68">
        <f t="shared" si="285"/>
        <v>0</v>
      </c>
      <c r="K1047" s="68">
        <f t="shared" si="285"/>
        <v>0</v>
      </c>
      <c r="L1047" s="68">
        <f t="shared" si="285"/>
        <v>0</v>
      </c>
      <c r="M1047" s="68">
        <f t="shared" si="285"/>
        <v>0</v>
      </c>
      <c r="N1047" s="68">
        <f t="shared" ref="N1047" si="286">SUM(N1035:N1045)</f>
        <v>0</v>
      </c>
      <c r="O1047" s="96"/>
    </row>
    <row r="1048" spans="1:15" hidden="1" outlineLevel="2" x14ac:dyDescent="0.2">
      <c r="A1048" s="26" t="s">
        <v>283</v>
      </c>
      <c r="D1048" s="3"/>
      <c r="E1048" s="27"/>
      <c r="F1048" s="26"/>
      <c r="G1048" s="39"/>
      <c r="H1048" s="67"/>
      <c r="I1048" s="67"/>
      <c r="J1048" s="67"/>
      <c r="K1048" s="67"/>
      <c r="L1048" s="67"/>
      <c r="M1048" s="67"/>
      <c r="N1048" s="67"/>
      <c r="O1048" s="96"/>
    </row>
    <row r="1049" spans="1:15" hidden="1" outlineLevel="2" x14ac:dyDescent="0.2">
      <c r="A1049" s="26" t="s">
        <v>283</v>
      </c>
      <c r="D1049" s="3" t="str">
        <f>$D$107</f>
        <v>Special Education and ELL Teachers</v>
      </c>
      <c r="E1049" s="27"/>
      <c r="F1049" s="26"/>
      <c r="G1049" s="39"/>
      <c r="H1049" s="67"/>
      <c r="I1049" s="67"/>
      <c r="J1049" s="67"/>
      <c r="K1049" s="67"/>
      <c r="L1049" s="67"/>
      <c r="M1049" s="67"/>
      <c r="N1049" s="67"/>
      <c r="O1049" s="96"/>
    </row>
    <row r="1050" spans="1:15" hidden="1" outlineLevel="2" x14ac:dyDescent="0.2">
      <c r="A1050" s="26" t="s">
        <v>283</v>
      </c>
      <c r="D1050" s="27" t="str">
        <f>$D$108</f>
        <v>Special Education Director</v>
      </c>
      <c r="E1050" s="27"/>
      <c r="F1050" s="26"/>
      <c r="G1050" s="39"/>
      <c r="H1050" s="67">
        <f t="shared" ref="H1050:N1059" si="287">H108*$F$71</f>
        <v>0</v>
      </c>
      <c r="I1050" s="67">
        <f t="shared" si="287"/>
        <v>0</v>
      </c>
      <c r="J1050" s="67">
        <f t="shared" si="287"/>
        <v>0</v>
      </c>
      <c r="K1050" s="67">
        <f t="shared" si="287"/>
        <v>0</v>
      </c>
      <c r="L1050" s="67">
        <f t="shared" si="287"/>
        <v>0</v>
      </c>
      <c r="M1050" s="67">
        <f t="shared" si="287"/>
        <v>0</v>
      </c>
      <c r="N1050" s="67">
        <f t="shared" si="287"/>
        <v>0</v>
      </c>
      <c r="O1050" s="96"/>
    </row>
    <row r="1051" spans="1:15" hidden="1" outlineLevel="2" x14ac:dyDescent="0.2">
      <c r="A1051" s="26" t="s">
        <v>283</v>
      </c>
      <c r="D1051" s="27" t="str">
        <f>$D$109</f>
        <v>Special Education Teacher x 4</v>
      </c>
      <c r="E1051" s="27"/>
      <c r="F1051" s="26"/>
      <c r="G1051" s="39"/>
      <c r="H1051" s="67">
        <f t="shared" si="287"/>
        <v>0</v>
      </c>
      <c r="I1051" s="67">
        <f t="shared" si="287"/>
        <v>0</v>
      </c>
      <c r="J1051" s="67">
        <f t="shared" si="287"/>
        <v>0</v>
      </c>
      <c r="K1051" s="67">
        <f t="shared" si="287"/>
        <v>0</v>
      </c>
      <c r="L1051" s="67">
        <f t="shared" si="287"/>
        <v>0</v>
      </c>
      <c r="M1051" s="67">
        <f t="shared" si="287"/>
        <v>0</v>
      </c>
      <c r="N1051" s="67">
        <f t="shared" si="287"/>
        <v>0</v>
      </c>
      <c r="O1051" s="96"/>
    </row>
    <row r="1052" spans="1:15" hidden="1" outlineLevel="2" x14ac:dyDescent="0.2">
      <c r="A1052" s="26" t="s">
        <v>283</v>
      </c>
      <c r="D1052" s="27" t="str">
        <f>$D$110</f>
        <v>Special Education Teacher</v>
      </c>
      <c r="E1052" s="27"/>
      <c r="F1052" s="26"/>
      <c r="G1052" s="39"/>
      <c r="H1052" s="67">
        <f t="shared" si="287"/>
        <v>0</v>
      </c>
      <c r="I1052" s="67">
        <f t="shared" si="287"/>
        <v>0</v>
      </c>
      <c r="J1052" s="67">
        <f t="shared" si="287"/>
        <v>0</v>
      </c>
      <c r="K1052" s="67">
        <f t="shared" si="287"/>
        <v>0</v>
      </c>
      <c r="L1052" s="67">
        <f t="shared" si="287"/>
        <v>0</v>
      </c>
      <c r="M1052" s="67">
        <f t="shared" si="287"/>
        <v>0</v>
      </c>
      <c r="N1052" s="67">
        <f t="shared" si="287"/>
        <v>0</v>
      </c>
      <c r="O1052" s="96"/>
    </row>
    <row r="1053" spans="1:15" hidden="1" outlineLevel="2" x14ac:dyDescent="0.2">
      <c r="A1053" s="26" t="s">
        <v>283</v>
      </c>
      <c r="D1053" s="27">
        <f>$D$111</f>
        <v>0</v>
      </c>
      <c r="E1053" s="27"/>
      <c r="F1053" s="26"/>
      <c r="G1053" s="39"/>
      <c r="H1053" s="67">
        <f t="shared" si="287"/>
        <v>0</v>
      </c>
      <c r="I1053" s="67">
        <f t="shared" si="287"/>
        <v>0</v>
      </c>
      <c r="J1053" s="67">
        <f t="shared" si="287"/>
        <v>0</v>
      </c>
      <c r="K1053" s="67">
        <f t="shared" si="287"/>
        <v>0</v>
      </c>
      <c r="L1053" s="67">
        <f t="shared" si="287"/>
        <v>0</v>
      </c>
      <c r="M1053" s="67">
        <f t="shared" si="287"/>
        <v>0</v>
      </c>
      <c r="N1053" s="67">
        <f t="shared" si="287"/>
        <v>0</v>
      </c>
      <c r="O1053" s="96"/>
    </row>
    <row r="1054" spans="1:15" hidden="1" outlineLevel="2" x14ac:dyDescent="0.2">
      <c r="A1054" s="26" t="s">
        <v>283</v>
      </c>
      <c r="D1054" s="27">
        <f>$D$112</f>
        <v>0</v>
      </c>
      <c r="E1054" s="27"/>
      <c r="F1054" s="26"/>
      <c r="G1054" s="39"/>
      <c r="H1054" s="67">
        <f t="shared" si="287"/>
        <v>0</v>
      </c>
      <c r="I1054" s="67">
        <f t="shared" si="287"/>
        <v>0</v>
      </c>
      <c r="J1054" s="67">
        <f t="shared" si="287"/>
        <v>0</v>
      </c>
      <c r="K1054" s="67">
        <f t="shared" si="287"/>
        <v>0</v>
      </c>
      <c r="L1054" s="67">
        <f t="shared" si="287"/>
        <v>0</v>
      </c>
      <c r="M1054" s="67">
        <f t="shared" si="287"/>
        <v>0</v>
      </c>
      <c r="N1054" s="67">
        <f t="shared" si="287"/>
        <v>0</v>
      </c>
      <c r="O1054" s="96"/>
    </row>
    <row r="1055" spans="1:15" hidden="1" outlineLevel="2" x14ac:dyDescent="0.2">
      <c r="A1055" s="26" t="s">
        <v>283</v>
      </c>
      <c r="D1055" s="27">
        <f>$D$113</f>
        <v>0</v>
      </c>
      <c r="E1055" s="27"/>
      <c r="F1055" s="26"/>
      <c r="G1055" s="39"/>
      <c r="H1055" s="67">
        <f t="shared" si="287"/>
        <v>0</v>
      </c>
      <c r="I1055" s="67">
        <f t="shared" si="287"/>
        <v>0</v>
      </c>
      <c r="J1055" s="67">
        <f t="shared" si="287"/>
        <v>0</v>
      </c>
      <c r="K1055" s="67">
        <f t="shared" si="287"/>
        <v>0</v>
      </c>
      <c r="L1055" s="67">
        <f t="shared" si="287"/>
        <v>0</v>
      </c>
      <c r="M1055" s="67">
        <f t="shared" si="287"/>
        <v>0</v>
      </c>
      <c r="N1055" s="67">
        <f t="shared" si="287"/>
        <v>0</v>
      </c>
      <c r="O1055" s="96"/>
    </row>
    <row r="1056" spans="1:15" hidden="1" outlineLevel="2" x14ac:dyDescent="0.2">
      <c r="A1056" s="26" t="s">
        <v>283</v>
      </c>
      <c r="D1056" s="27">
        <f>$D$114</f>
        <v>0</v>
      </c>
      <c r="E1056" s="27"/>
      <c r="F1056" s="26"/>
      <c r="G1056" s="39"/>
      <c r="H1056" s="67">
        <f t="shared" si="287"/>
        <v>0</v>
      </c>
      <c r="I1056" s="67">
        <f t="shared" si="287"/>
        <v>0</v>
      </c>
      <c r="J1056" s="67">
        <f t="shared" si="287"/>
        <v>0</v>
      </c>
      <c r="K1056" s="67">
        <f t="shared" si="287"/>
        <v>0</v>
      </c>
      <c r="L1056" s="67">
        <f t="shared" si="287"/>
        <v>0</v>
      </c>
      <c r="M1056" s="67">
        <f t="shared" si="287"/>
        <v>0</v>
      </c>
      <c r="N1056" s="67">
        <f t="shared" si="287"/>
        <v>0</v>
      </c>
      <c r="O1056" s="96"/>
    </row>
    <row r="1057" spans="1:15" hidden="1" outlineLevel="2" x14ac:dyDescent="0.2">
      <c r="A1057" s="26" t="s">
        <v>283</v>
      </c>
      <c r="D1057" s="27">
        <f>$D$115</f>
        <v>0</v>
      </c>
      <c r="E1057" s="27"/>
      <c r="F1057" s="26"/>
      <c r="G1057" s="39"/>
      <c r="H1057" s="67">
        <f t="shared" si="287"/>
        <v>0</v>
      </c>
      <c r="I1057" s="67">
        <f t="shared" si="287"/>
        <v>0</v>
      </c>
      <c r="J1057" s="67">
        <f t="shared" si="287"/>
        <v>0</v>
      </c>
      <c r="K1057" s="67">
        <f t="shared" si="287"/>
        <v>0</v>
      </c>
      <c r="L1057" s="67">
        <f t="shared" si="287"/>
        <v>0</v>
      </c>
      <c r="M1057" s="67">
        <f t="shared" si="287"/>
        <v>0</v>
      </c>
      <c r="N1057" s="67">
        <f t="shared" si="287"/>
        <v>0</v>
      </c>
      <c r="O1057" s="96"/>
    </row>
    <row r="1058" spans="1:15" hidden="1" outlineLevel="2" x14ac:dyDescent="0.2">
      <c r="A1058" s="26" t="s">
        <v>283</v>
      </c>
      <c r="D1058" s="27">
        <f>$D$116</f>
        <v>0</v>
      </c>
      <c r="E1058" s="27"/>
      <c r="F1058" s="26"/>
      <c r="G1058" s="39"/>
      <c r="H1058" s="67">
        <f t="shared" si="287"/>
        <v>0</v>
      </c>
      <c r="I1058" s="67">
        <f t="shared" si="287"/>
        <v>0</v>
      </c>
      <c r="J1058" s="67">
        <f t="shared" si="287"/>
        <v>0</v>
      </c>
      <c r="K1058" s="67">
        <f t="shared" si="287"/>
        <v>0</v>
      </c>
      <c r="L1058" s="67">
        <f t="shared" si="287"/>
        <v>0</v>
      </c>
      <c r="M1058" s="67">
        <f t="shared" si="287"/>
        <v>0</v>
      </c>
      <c r="N1058" s="67">
        <f t="shared" si="287"/>
        <v>0</v>
      </c>
      <c r="O1058" s="96"/>
    </row>
    <row r="1059" spans="1:15" hidden="1" outlineLevel="2" x14ac:dyDescent="0.2">
      <c r="A1059" s="26" t="s">
        <v>283</v>
      </c>
      <c r="D1059" s="27">
        <f>$D$117</f>
        <v>0</v>
      </c>
      <c r="E1059" s="27"/>
      <c r="F1059" s="26"/>
      <c r="G1059" s="39"/>
      <c r="H1059" s="67">
        <f t="shared" si="287"/>
        <v>0</v>
      </c>
      <c r="I1059" s="67">
        <f t="shared" si="287"/>
        <v>0</v>
      </c>
      <c r="J1059" s="67">
        <f t="shared" si="287"/>
        <v>0</v>
      </c>
      <c r="K1059" s="67">
        <f t="shared" si="287"/>
        <v>0</v>
      </c>
      <c r="L1059" s="67">
        <f t="shared" si="287"/>
        <v>0</v>
      </c>
      <c r="M1059" s="67">
        <f t="shared" si="287"/>
        <v>0</v>
      </c>
      <c r="N1059" s="67">
        <f t="shared" si="287"/>
        <v>0</v>
      </c>
      <c r="O1059" s="96"/>
    </row>
    <row r="1060" spans="1:15" hidden="1" outlineLevel="2" x14ac:dyDescent="0.2">
      <c r="A1060" s="26" t="s">
        <v>283</v>
      </c>
      <c r="D1060" s="27">
        <f>$D$118</f>
        <v>0</v>
      </c>
      <c r="E1060" s="27"/>
      <c r="F1060" s="26"/>
      <c r="G1060" s="39"/>
      <c r="H1060" s="67">
        <f t="shared" ref="H1060:N1069" si="288">H118*$F$71</f>
        <v>0</v>
      </c>
      <c r="I1060" s="67">
        <f t="shared" si="288"/>
        <v>0</v>
      </c>
      <c r="J1060" s="67">
        <f t="shared" si="288"/>
        <v>0</v>
      </c>
      <c r="K1060" s="67">
        <f t="shared" si="288"/>
        <v>0</v>
      </c>
      <c r="L1060" s="67">
        <f t="shared" si="288"/>
        <v>0</v>
      </c>
      <c r="M1060" s="67">
        <f t="shared" si="288"/>
        <v>0</v>
      </c>
      <c r="N1060" s="67">
        <f t="shared" si="288"/>
        <v>0</v>
      </c>
      <c r="O1060" s="96"/>
    </row>
    <row r="1061" spans="1:15" hidden="1" outlineLevel="2" x14ac:dyDescent="0.2">
      <c r="A1061" s="26" t="s">
        <v>283</v>
      </c>
      <c r="D1061" s="27">
        <f>$D$119</f>
        <v>0</v>
      </c>
      <c r="E1061" s="27"/>
      <c r="F1061" s="26"/>
      <c r="G1061" s="39"/>
      <c r="H1061" s="67">
        <f t="shared" si="288"/>
        <v>0</v>
      </c>
      <c r="I1061" s="67">
        <f t="shared" si="288"/>
        <v>0</v>
      </c>
      <c r="J1061" s="67">
        <f t="shared" si="288"/>
        <v>0</v>
      </c>
      <c r="K1061" s="67">
        <f t="shared" si="288"/>
        <v>0</v>
      </c>
      <c r="L1061" s="67">
        <f t="shared" si="288"/>
        <v>0</v>
      </c>
      <c r="M1061" s="67">
        <f t="shared" si="288"/>
        <v>0</v>
      </c>
      <c r="N1061" s="67">
        <f t="shared" si="288"/>
        <v>0</v>
      </c>
      <c r="O1061" s="96"/>
    </row>
    <row r="1062" spans="1:15" hidden="1" outlineLevel="2" x14ac:dyDescent="0.2">
      <c r="A1062" s="26" t="s">
        <v>283</v>
      </c>
      <c r="D1062" s="27">
        <f>$D$120</f>
        <v>0</v>
      </c>
      <c r="E1062" s="27"/>
      <c r="F1062" s="26"/>
      <c r="G1062" s="39"/>
      <c r="H1062" s="67">
        <f t="shared" si="288"/>
        <v>0</v>
      </c>
      <c r="I1062" s="67">
        <f t="shared" si="288"/>
        <v>0</v>
      </c>
      <c r="J1062" s="67">
        <f t="shared" si="288"/>
        <v>0</v>
      </c>
      <c r="K1062" s="67">
        <f t="shared" si="288"/>
        <v>0</v>
      </c>
      <c r="L1062" s="67">
        <f t="shared" si="288"/>
        <v>0</v>
      </c>
      <c r="M1062" s="67">
        <f t="shared" si="288"/>
        <v>0</v>
      </c>
      <c r="N1062" s="67">
        <f t="shared" si="288"/>
        <v>0</v>
      </c>
      <c r="O1062" s="96"/>
    </row>
    <row r="1063" spans="1:15" hidden="1" outlineLevel="2" x14ac:dyDescent="0.2">
      <c r="A1063" s="26" t="s">
        <v>283</v>
      </c>
      <c r="D1063" s="27">
        <f>$D$121</f>
        <v>0</v>
      </c>
      <c r="E1063" s="27"/>
      <c r="F1063" s="26"/>
      <c r="G1063" s="39"/>
      <c r="H1063" s="67">
        <f t="shared" si="288"/>
        <v>0</v>
      </c>
      <c r="I1063" s="67">
        <f t="shared" si="288"/>
        <v>0</v>
      </c>
      <c r="J1063" s="67">
        <f t="shared" si="288"/>
        <v>0</v>
      </c>
      <c r="K1063" s="67">
        <f t="shared" si="288"/>
        <v>0</v>
      </c>
      <c r="L1063" s="67">
        <f t="shared" si="288"/>
        <v>0</v>
      </c>
      <c r="M1063" s="67">
        <f t="shared" si="288"/>
        <v>0</v>
      </c>
      <c r="N1063" s="67">
        <f t="shared" si="288"/>
        <v>0</v>
      </c>
      <c r="O1063" s="96"/>
    </row>
    <row r="1064" spans="1:15" hidden="1" outlineLevel="2" x14ac:dyDescent="0.2">
      <c r="A1064" s="26" t="s">
        <v>283</v>
      </c>
      <c r="D1064" s="27">
        <f>$D$122</f>
        <v>0</v>
      </c>
      <c r="E1064" s="27"/>
      <c r="F1064" s="26"/>
      <c r="G1064" s="39"/>
      <c r="H1064" s="67">
        <f t="shared" si="288"/>
        <v>0</v>
      </c>
      <c r="I1064" s="67">
        <f t="shared" si="288"/>
        <v>0</v>
      </c>
      <c r="J1064" s="67">
        <f t="shared" si="288"/>
        <v>0</v>
      </c>
      <c r="K1064" s="67">
        <f t="shared" si="288"/>
        <v>0</v>
      </c>
      <c r="L1064" s="67">
        <f t="shared" si="288"/>
        <v>0</v>
      </c>
      <c r="M1064" s="67">
        <f t="shared" si="288"/>
        <v>0</v>
      </c>
      <c r="N1064" s="67">
        <f t="shared" si="288"/>
        <v>0</v>
      </c>
      <c r="O1064" s="96"/>
    </row>
    <row r="1065" spans="1:15" hidden="1" outlineLevel="2" x14ac:dyDescent="0.2">
      <c r="A1065" s="26" t="s">
        <v>283</v>
      </c>
      <c r="D1065" s="27">
        <f>$D$123</f>
        <v>0</v>
      </c>
      <c r="E1065" s="27"/>
      <c r="F1065" s="26"/>
      <c r="G1065" s="39"/>
      <c r="H1065" s="67">
        <f t="shared" si="288"/>
        <v>0</v>
      </c>
      <c r="I1065" s="67">
        <f t="shared" si="288"/>
        <v>0</v>
      </c>
      <c r="J1065" s="67">
        <f t="shared" si="288"/>
        <v>0</v>
      </c>
      <c r="K1065" s="67">
        <f t="shared" si="288"/>
        <v>0</v>
      </c>
      <c r="L1065" s="67">
        <f t="shared" si="288"/>
        <v>0</v>
      </c>
      <c r="M1065" s="67">
        <f t="shared" si="288"/>
        <v>0</v>
      </c>
      <c r="N1065" s="67">
        <f t="shared" si="288"/>
        <v>0</v>
      </c>
      <c r="O1065" s="96"/>
    </row>
    <row r="1066" spans="1:15" hidden="1" outlineLevel="2" x14ac:dyDescent="0.2">
      <c r="A1066" s="26" t="s">
        <v>283</v>
      </c>
      <c r="D1066" s="27">
        <f>$D$124</f>
        <v>0</v>
      </c>
      <c r="E1066" s="27"/>
      <c r="F1066" s="26"/>
      <c r="G1066" s="39"/>
      <c r="H1066" s="67">
        <f t="shared" si="288"/>
        <v>0</v>
      </c>
      <c r="I1066" s="67">
        <f t="shared" si="288"/>
        <v>0</v>
      </c>
      <c r="J1066" s="67">
        <f t="shared" si="288"/>
        <v>0</v>
      </c>
      <c r="K1066" s="67">
        <f t="shared" si="288"/>
        <v>0</v>
      </c>
      <c r="L1066" s="67">
        <f t="shared" si="288"/>
        <v>0</v>
      </c>
      <c r="M1066" s="67">
        <f t="shared" si="288"/>
        <v>0</v>
      </c>
      <c r="N1066" s="67">
        <f t="shared" si="288"/>
        <v>0</v>
      </c>
      <c r="O1066" s="96"/>
    </row>
    <row r="1067" spans="1:15" hidden="1" outlineLevel="2" x14ac:dyDescent="0.2">
      <c r="A1067" s="26" t="s">
        <v>283</v>
      </c>
      <c r="D1067" s="27">
        <f>$D$125</f>
        <v>0</v>
      </c>
      <c r="E1067" s="27"/>
      <c r="F1067" s="26"/>
      <c r="G1067" s="39"/>
      <c r="H1067" s="67">
        <f t="shared" si="288"/>
        <v>0</v>
      </c>
      <c r="I1067" s="67">
        <f t="shared" si="288"/>
        <v>0</v>
      </c>
      <c r="J1067" s="67">
        <f t="shared" si="288"/>
        <v>0</v>
      </c>
      <c r="K1067" s="67">
        <f t="shared" si="288"/>
        <v>0</v>
      </c>
      <c r="L1067" s="67">
        <f t="shared" si="288"/>
        <v>0</v>
      </c>
      <c r="M1067" s="67">
        <f t="shared" si="288"/>
        <v>0</v>
      </c>
      <c r="N1067" s="67">
        <f t="shared" si="288"/>
        <v>0</v>
      </c>
      <c r="O1067" s="96"/>
    </row>
    <row r="1068" spans="1:15" hidden="1" outlineLevel="2" x14ac:dyDescent="0.2">
      <c r="A1068" s="26" t="s">
        <v>283</v>
      </c>
      <c r="D1068" s="27">
        <f>$D$126</f>
        <v>0</v>
      </c>
      <c r="E1068" s="27"/>
      <c r="F1068" s="26"/>
      <c r="G1068" s="39"/>
      <c r="H1068" s="67">
        <f t="shared" si="288"/>
        <v>0</v>
      </c>
      <c r="I1068" s="67">
        <f t="shared" si="288"/>
        <v>0</v>
      </c>
      <c r="J1068" s="67">
        <f t="shared" si="288"/>
        <v>0</v>
      </c>
      <c r="K1068" s="67">
        <f t="shared" si="288"/>
        <v>0</v>
      </c>
      <c r="L1068" s="67">
        <f t="shared" si="288"/>
        <v>0</v>
      </c>
      <c r="M1068" s="67">
        <f t="shared" si="288"/>
        <v>0</v>
      </c>
      <c r="N1068" s="67">
        <f t="shared" si="288"/>
        <v>0</v>
      </c>
      <c r="O1068" s="96"/>
    </row>
    <row r="1069" spans="1:15" hidden="1" outlineLevel="2" x14ac:dyDescent="0.2">
      <c r="A1069" s="26" t="s">
        <v>283</v>
      </c>
      <c r="D1069" s="27">
        <f>$D$127</f>
        <v>0</v>
      </c>
      <c r="E1069" s="27"/>
      <c r="F1069" s="26"/>
      <c r="G1069" s="39"/>
      <c r="H1069" s="67">
        <f t="shared" si="288"/>
        <v>0</v>
      </c>
      <c r="I1069" s="67">
        <f t="shared" si="288"/>
        <v>0</v>
      </c>
      <c r="J1069" s="67">
        <f t="shared" si="288"/>
        <v>0</v>
      </c>
      <c r="K1069" s="67">
        <f t="shared" si="288"/>
        <v>0</v>
      </c>
      <c r="L1069" s="67">
        <f t="shared" si="288"/>
        <v>0</v>
      </c>
      <c r="M1069" s="67">
        <f t="shared" si="288"/>
        <v>0</v>
      </c>
      <c r="N1069" s="67">
        <f t="shared" si="288"/>
        <v>0</v>
      </c>
      <c r="O1069" s="96"/>
    </row>
    <row r="1070" spans="1:15" hidden="1" outlineLevel="2" x14ac:dyDescent="0.2">
      <c r="A1070" s="26" t="s">
        <v>283</v>
      </c>
      <c r="D1070" s="3"/>
      <c r="E1070" s="27"/>
      <c r="F1070" s="26"/>
      <c r="G1070" s="39"/>
      <c r="H1070" s="67"/>
      <c r="I1070" s="67"/>
      <c r="J1070" s="67"/>
      <c r="K1070" s="67"/>
      <c r="L1070" s="67"/>
      <c r="M1070" s="67"/>
      <c r="N1070" s="67"/>
      <c r="O1070" s="96"/>
    </row>
    <row r="1071" spans="1:15" hidden="1" outlineLevel="2" x14ac:dyDescent="0.2">
      <c r="A1071" s="26" t="s">
        <v>283</v>
      </c>
      <c r="D1071" s="3" t="str">
        <f>$D$129</f>
        <v xml:space="preserve">Total Special Education/ELL Teachers </v>
      </c>
      <c r="E1071" s="3"/>
      <c r="F1071" s="21"/>
      <c r="G1071" s="69"/>
      <c r="H1071" s="68">
        <f t="shared" ref="H1071:M1071" si="289">SUM(H1050:H1069)</f>
        <v>0</v>
      </c>
      <c r="I1071" s="68">
        <f t="shared" si="289"/>
        <v>0</v>
      </c>
      <c r="J1071" s="68">
        <f t="shared" si="289"/>
        <v>0</v>
      </c>
      <c r="K1071" s="68">
        <f t="shared" si="289"/>
        <v>0</v>
      </c>
      <c r="L1071" s="68">
        <f t="shared" si="289"/>
        <v>0</v>
      </c>
      <c r="M1071" s="68">
        <f t="shared" si="289"/>
        <v>0</v>
      </c>
      <c r="N1071" s="68">
        <f t="shared" ref="N1071" si="290">SUM(N1050:N1069)</f>
        <v>0</v>
      </c>
      <c r="O1071" s="96"/>
    </row>
    <row r="1072" spans="1:15" hidden="1" outlineLevel="2" x14ac:dyDescent="0.2">
      <c r="A1072" s="26" t="s">
        <v>283</v>
      </c>
      <c r="D1072" s="27"/>
      <c r="E1072" s="27"/>
      <c r="F1072" s="26"/>
      <c r="G1072" s="39"/>
      <c r="H1072" s="67"/>
      <c r="I1072" s="67"/>
      <c r="J1072" s="67"/>
      <c r="K1072" s="67"/>
      <c r="L1072" s="67"/>
      <c r="M1072" s="67"/>
      <c r="N1072" s="67"/>
      <c r="O1072" s="96"/>
    </row>
    <row r="1073" spans="1:15" hidden="1" outlineLevel="2" x14ac:dyDescent="0.2">
      <c r="A1073" s="26" t="s">
        <v>283</v>
      </c>
      <c r="D1073" s="27"/>
      <c r="E1073" s="27"/>
      <c r="F1073" s="26"/>
      <c r="G1073" s="39"/>
      <c r="H1073" s="67"/>
      <c r="I1073" s="67"/>
      <c r="J1073" s="67"/>
      <c r="K1073" s="67"/>
      <c r="L1073" s="67"/>
      <c r="M1073" s="67"/>
      <c r="N1073" s="67"/>
      <c r="O1073" s="96"/>
    </row>
    <row r="1074" spans="1:15" s="26" customFormat="1" hidden="1" outlineLevel="2" x14ac:dyDescent="0.2">
      <c r="A1074" s="26" t="s">
        <v>283</v>
      </c>
      <c r="B1074"/>
      <c r="C1074"/>
      <c r="D1074" s="59">
        <f>$D$136</f>
        <v>0</v>
      </c>
      <c r="E1074" s="58"/>
      <c r="F1074" s="15"/>
      <c r="H1074" s="67">
        <f t="shared" ref="H1074:N1078" si="291">H136*$F$71</f>
        <v>0</v>
      </c>
      <c r="I1074" s="67">
        <f t="shared" si="291"/>
        <v>0</v>
      </c>
      <c r="J1074" s="67">
        <f t="shared" si="291"/>
        <v>0</v>
      </c>
      <c r="K1074" s="67">
        <f t="shared" si="291"/>
        <v>0</v>
      </c>
      <c r="L1074" s="67">
        <f t="shared" si="291"/>
        <v>0</v>
      </c>
      <c r="M1074" s="67">
        <f t="shared" si="291"/>
        <v>0</v>
      </c>
      <c r="N1074" s="67">
        <f t="shared" si="291"/>
        <v>0</v>
      </c>
      <c r="O1074" s="96"/>
    </row>
    <row r="1075" spans="1:15" s="26" customFormat="1" hidden="1" outlineLevel="2" x14ac:dyDescent="0.2">
      <c r="A1075" s="26" t="s">
        <v>283</v>
      </c>
      <c r="B1075"/>
      <c r="C1075"/>
      <c r="D1075" s="59">
        <f>$D$137</f>
        <v>0</v>
      </c>
      <c r="E1075" s="58"/>
      <c r="F1075" s="15"/>
      <c r="G1075" s="39"/>
      <c r="H1075" s="67">
        <f t="shared" si="291"/>
        <v>0</v>
      </c>
      <c r="I1075" s="67">
        <f t="shared" si="291"/>
        <v>0</v>
      </c>
      <c r="J1075" s="67">
        <f t="shared" si="291"/>
        <v>0</v>
      </c>
      <c r="K1075" s="67">
        <f t="shared" si="291"/>
        <v>0</v>
      </c>
      <c r="L1075" s="67">
        <f t="shared" si="291"/>
        <v>0</v>
      </c>
      <c r="M1075" s="67">
        <f t="shared" si="291"/>
        <v>0</v>
      </c>
      <c r="N1075" s="67">
        <f t="shared" si="291"/>
        <v>0</v>
      </c>
      <c r="O1075" s="96"/>
    </row>
    <row r="1076" spans="1:15" s="26" customFormat="1" hidden="1" outlineLevel="2" x14ac:dyDescent="0.2">
      <c r="A1076" s="26" t="s">
        <v>283</v>
      </c>
      <c r="B1076"/>
      <c r="C1076"/>
      <c r="D1076" s="59">
        <f>$D$138</f>
        <v>0</v>
      </c>
      <c r="E1076" s="58"/>
      <c r="F1076" s="15"/>
      <c r="G1076" s="39"/>
      <c r="H1076" s="67">
        <f t="shared" si="291"/>
        <v>0</v>
      </c>
      <c r="I1076" s="67">
        <f t="shared" si="291"/>
        <v>0</v>
      </c>
      <c r="J1076" s="67">
        <f t="shared" si="291"/>
        <v>0</v>
      </c>
      <c r="K1076" s="67">
        <f t="shared" si="291"/>
        <v>0</v>
      </c>
      <c r="L1076" s="67">
        <f t="shared" si="291"/>
        <v>0</v>
      </c>
      <c r="M1076" s="67">
        <f t="shared" si="291"/>
        <v>0</v>
      </c>
      <c r="N1076" s="67">
        <f t="shared" si="291"/>
        <v>0</v>
      </c>
      <c r="O1076" s="96"/>
    </row>
    <row r="1077" spans="1:15" s="26" customFormat="1" hidden="1" outlineLevel="2" x14ac:dyDescent="0.2">
      <c r="A1077" s="26" t="s">
        <v>283</v>
      </c>
      <c r="B1077"/>
      <c r="C1077"/>
      <c r="D1077" s="59">
        <f>$D$139</f>
        <v>0</v>
      </c>
      <c r="E1077" s="58"/>
      <c r="F1077" s="15"/>
      <c r="G1077" s="39"/>
      <c r="H1077" s="67">
        <f t="shared" si="291"/>
        <v>0</v>
      </c>
      <c r="I1077" s="67">
        <f t="shared" si="291"/>
        <v>0</v>
      </c>
      <c r="J1077" s="67">
        <f t="shared" si="291"/>
        <v>0</v>
      </c>
      <c r="K1077" s="67">
        <f t="shared" si="291"/>
        <v>0</v>
      </c>
      <c r="L1077" s="67">
        <f t="shared" si="291"/>
        <v>0</v>
      </c>
      <c r="M1077" s="67">
        <f t="shared" si="291"/>
        <v>0</v>
      </c>
      <c r="N1077" s="67">
        <f t="shared" si="291"/>
        <v>0</v>
      </c>
      <c r="O1077" s="96"/>
    </row>
    <row r="1078" spans="1:15" s="26" customFormat="1" hidden="1" outlineLevel="2" x14ac:dyDescent="0.2">
      <c r="A1078" s="26" t="s">
        <v>283</v>
      </c>
      <c r="B1078"/>
      <c r="C1078"/>
      <c r="D1078" s="59">
        <f>$D$140</f>
        <v>0</v>
      </c>
      <c r="E1078" s="58"/>
      <c r="F1078" s="15"/>
      <c r="G1078" s="39"/>
      <c r="H1078" s="67">
        <f t="shared" si="291"/>
        <v>0</v>
      </c>
      <c r="I1078" s="67">
        <f t="shared" si="291"/>
        <v>0</v>
      </c>
      <c r="J1078" s="67">
        <f t="shared" si="291"/>
        <v>0</v>
      </c>
      <c r="K1078" s="67">
        <f t="shared" si="291"/>
        <v>0</v>
      </c>
      <c r="L1078" s="67">
        <f t="shared" si="291"/>
        <v>0</v>
      </c>
      <c r="M1078" s="67">
        <f t="shared" si="291"/>
        <v>0</v>
      </c>
      <c r="N1078" s="67">
        <f t="shared" si="291"/>
        <v>0</v>
      </c>
      <c r="O1078" s="96"/>
    </row>
    <row r="1079" spans="1:15" s="26" customFormat="1" hidden="1" outlineLevel="2" x14ac:dyDescent="0.2">
      <c r="A1079" s="26" t="s">
        <v>283</v>
      </c>
      <c r="B1079"/>
      <c r="C1079"/>
      <c r="D1079" s="59"/>
      <c r="E1079" s="58"/>
      <c r="F1079" s="15"/>
      <c r="G1079" s="39"/>
      <c r="H1079" s="67"/>
      <c r="I1079" s="67"/>
      <c r="J1079" s="67"/>
      <c r="K1079" s="67"/>
      <c r="L1079" s="67"/>
      <c r="M1079" s="67"/>
      <c r="N1079" s="67"/>
      <c r="O1079" s="96"/>
    </row>
    <row r="1080" spans="1:15" s="26" customFormat="1" hidden="1" outlineLevel="2" x14ac:dyDescent="0.2">
      <c r="A1080" s="26" t="s">
        <v>283</v>
      </c>
      <c r="B1080"/>
      <c r="C1080"/>
      <c r="D1080" s="59">
        <f>$D$142</f>
        <v>0</v>
      </c>
      <c r="E1080" s="58"/>
      <c r="F1080" s="15"/>
      <c r="G1080" s="39"/>
      <c r="H1080" s="67">
        <f t="shared" ref="H1080:N1084" si="292">H142*$F$71</f>
        <v>0</v>
      </c>
      <c r="I1080" s="67">
        <f t="shared" si="292"/>
        <v>0</v>
      </c>
      <c r="J1080" s="67">
        <f t="shared" si="292"/>
        <v>0</v>
      </c>
      <c r="K1080" s="67">
        <f t="shared" si="292"/>
        <v>0</v>
      </c>
      <c r="L1080" s="67">
        <f t="shared" si="292"/>
        <v>0</v>
      </c>
      <c r="M1080" s="67">
        <f t="shared" si="292"/>
        <v>0</v>
      </c>
      <c r="N1080" s="67">
        <f t="shared" si="292"/>
        <v>0</v>
      </c>
      <c r="O1080" s="96"/>
    </row>
    <row r="1081" spans="1:15" s="26" customFormat="1" hidden="1" outlineLevel="2" x14ac:dyDescent="0.2">
      <c r="A1081" s="26" t="s">
        <v>283</v>
      </c>
      <c r="B1081"/>
      <c r="C1081"/>
      <c r="D1081" s="59">
        <f>$D$143</f>
        <v>0</v>
      </c>
      <c r="E1081" s="58"/>
      <c r="F1081" s="15"/>
      <c r="G1081" s="39"/>
      <c r="H1081" s="67">
        <f t="shared" si="292"/>
        <v>0</v>
      </c>
      <c r="I1081" s="67">
        <f t="shared" si="292"/>
        <v>0</v>
      </c>
      <c r="J1081" s="67">
        <f t="shared" si="292"/>
        <v>0</v>
      </c>
      <c r="K1081" s="67">
        <f t="shared" si="292"/>
        <v>0</v>
      </c>
      <c r="L1081" s="67">
        <f t="shared" si="292"/>
        <v>0</v>
      </c>
      <c r="M1081" s="67">
        <f t="shared" si="292"/>
        <v>0</v>
      </c>
      <c r="N1081" s="67">
        <f t="shared" si="292"/>
        <v>0</v>
      </c>
      <c r="O1081" s="96"/>
    </row>
    <row r="1082" spans="1:15" s="26" customFormat="1" hidden="1" outlineLevel="2" x14ac:dyDescent="0.2">
      <c r="A1082" s="26" t="s">
        <v>283</v>
      </c>
      <c r="B1082"/>
      <c r="C1082"/>
      <c r="D1082" s="59">
        <f>$D$144</f>
        <v>0</v>
      </c>
      <c r="E1082" s="58"/>
      <c r="F1082" s="15"/>
      <c r="G1082" s="39"/>
      <c r="H1082" s="67">
        <f t="shared" si="292"/>
        <v>0</v>
      </c>
      <c r="I1082" s="67">
        <f t="shared" si="292"/>
        <v>0</v>
      </c>
      <c r="J1082" s="67">
        <f t="shared" si="292"/>
        <v>0</v>
      </c>
      <c r="K1082" s="67">
        <f t="shared" si="292"/>
        <v>0</v>
      </c>
      <c r="L1082" s="67">
        <f t="shared" si="292"/>
        <v>0</v>
      </c>
      <c r="M1082" s="67">
        <f t="shared" si="292"/>
        <v>0</v>
      </c>
      <c r="N1082" s="67">
        <f t="shared" si="292"/>
        <v>0</v>
      </c>
      <c r="O1082" s="96"/>
    </row>
    <row r="1083" spans="1:15" s="26" customFormat="1" hidden="1" outlineLevel="2" x14ac:dyDescent="0.2">
      <c r="A1083" s="26" t="s">
        <v>283</v>
      </c>
      <c r="B1083"/>
      <c r="C1083"/>
      <c r="D1083" s="59">
        <f>$D$145</f>
        <v>0</v>
      </c>
      <c r="E1083" s="58"/>
      <c r="F1083" s="15"/>
      <c r="G1083" s="39"/>
      <c r="H1083" s="67">
        <f t="shared" si="292"/>
        <v>0</v>
      </c>
      <c r="I1083" s="67">
        <f t="shared" si="292"/>
        <v>0</v>
      </c>
      <c r="J1083" s="67">
        <f t="shared" si="292"/>
        <v>0</v>
      </c>
      <c r="K1083" s="67">
        <f t="shared" si="292"/>
        <v>0</v>
      </c>
      <c r="L1083" s="67">
        <f t="shared" si="292"/>
        <v>0</v>
      </c>
      <c r="M1083" s="67">
        <f t="shared" si="292"/>
        <v>0</v>
      </c>
      <c r="N1083" s="67">
        <f t="shared" si="292"/>
        <v>0</v>
      </c>
      <c r="O1083" s="96"/>
    </row>
    <row r="1084" spans="1:15" s="26" customFormat="1" hidden="1" outlineLevel="2" x14ac:dyDescent="0.2">
      <c r="A1084" s="26" t="s">
        <v>283</v>
      </c>
      <c r="B1084"/>
      <c r="C1084"/>
      <c r="D1084" s="59">
        <f>$D$146</f>
        <v>0</v>
      </c>
      <c r="E1084" s="58"/>
      <c r="F1084" s="15"/>
      <c r="G1084" s="39"/>
      <c r="H1084" s="67">
        <f t="shared" si="292"/>
        <v>0</v>
      </c>
      <c r="I1084" s="67">
        <f t="shared" si="292"/>
        <v>0</v>
      </c>
      <c r="J1084" s="67">
        <f t="shared" si="292"/>
        <v>0</v>
      </c>
      <c r="K1084" s="67">
        <f t="shared" si="292"/>
        <v>0</v>
      </c>
      <c r="L1084" s="67">
        <f t="shared" si="292"/>
        <v>0</v>
      </c>
      <c r="M1084" s="67">
        <f t="shared" si="292"/>
        <v>0</v>
      </c>
      <c r="N1084" s="67">
        <f t="shared" si="292"/>
        <v>0</v>
      </c>
      <c r="O1084" s="96"/>
    </row>
    <row r="1085" spans="1:15" s="26" customFormat="1" hidden="1" outlineLevel="2" x14ac:dyDescent="0.2">
      <c r="A1085" s="26" t="s">
        <v>283</v>
      </c>
      <c r="B1085"/>
      <c r="C1085"/>
      <c r="D1085" s="59"/>
      <c r="E1085" s="58"/>
      <c r="F1085" s="15"/>
      <c r="G1085" s="39"/>
      <c r="H1085" s="67"/>
      <c r="I1085" s="67"/>
      <c r="J1085" s="67"/>
      <c r="K1085" s="67"/>
      <c r="L1085" s="67"/>
      <c r="M1085" s="67"/>
      <c r="N1085" s="67"/>
      <c r="O1085" s="96"/>
    </row>
    <row r="1086" spans="1:15" s="26" customFormat="1" hidden="1" outlineLevel="2" x14ac:dyDescent="0.2">
      <c r="A1086" s="26" t="s">
        <v>283</v>
      </c>
      <c r="B1086"/>
      <c r="C1086"/>
      <c r="D1086" s="59">
        <f>$D$148</f>
        <v>0</v>
      </c>
      <c r="E1086" s="58"/>
      <c r="F1086" s="15"/>
      <c r="G1086" s="39"/>
      <c r="H1086" s="67">
        <f t="shared" ref="H1086:N1090" si="293">H148*$F$71</f>
        <v>0</v>
      </c>
      <c r="I1086" s="67">
        <f t="shared" si="293"/>
        <v>0</v>
      </c>
      <c r="J1086" s="67">
        <f t="shared" si="293"/>
        <v>0</v>
      </c>
      <c r="K1086" s="67">
        <f t="shared" si="293"/>
        <v>0</v>
      </c>
      <c r="L1086" s="67">
        <f t="shared" si="293"/>
        <v>0</v>
      </c>
      <c r="M1086" s="67">
        <f t="shared" si="293"/>
        <v>0</v>
      </c>
      <c r="N1086" s="67">
        <f t="shared" si="293"/>
        <v>0</v>
      </c>
      <c r="O1086" s="96"/>
    </row>
    <row r="1087" spans="1:15" s="26" customFormat="1" hidden="1" outlineLevel="2" x14ac:dyDescent="0.2">
      <c r="A1087" s="26" t="s">
        <v>283</v>
      </c>
      <c r="B1087"/>
      <c r="C1087"/>
      <c r="D1087" s="59">
        <f>$D$149</f>
        <v>0</v>
      </c>
      <c r="E1087" s="58"/>
      <c r="F1087" s="15"/>
      <c r="G1087" s="39"/>
      <c r="H1087" s="67">
        <f t="shared" si="293"/>
        <v>0</v>
      </c>
      <c r="I1087" s="67">
        <f t="shared" si="293"/>
        <v>0</v>
      </c>
      <c r="J1087" s="67">
        <f t="shared" si="293"/>
        <v>0</v>
      </c>
      <c r="K1087" s="67">
        <f t="shared" si="293"/>
        <v>0</v>
      </c>
      <c r="L1087" s="67">
        <f t="shared" si="293"/>
        <v>0</v>
      </c>
      <c r="M1087" s="67">
        <f t="shared" si="293"/>
        <v>0</v>
      </c>
      <c r="N1087" s="67">
        <f t="shared" si="293"/>
        <v>0</v>
      </c>
      <c r="O1087" s="96"/>
    </row>
    <row r="1088" spans="1:15" s="26" customFormat="1" hidden="1" outlineLevel="2" x14ac:dyDescent="0.2">
      <c r="A1088" s="26" t="s">
        <v>283</v>
      </c>
      <c r="B1088"/>
      <c r="C1088"/>
      <c r="D1088" s="59" t="str">
        <f>$D$150</f>
        <v>Grade Level Teacher</v>
      </c>
      <c r="E1088" s="58"/>
      <c r="F1088" s="15"/>
      <c r="G1088" s="39"/>
      <c r="H1088" s="67">
        <f t="shared" si="293"/>
        <v>0</v>
      </c>
      <c r="I1088" s="67">
        <f t="shared" si="293"/>
        <v>0</v>
      </c>
      <c r="J1088" s="67">
        <f t="shared" si="293"/>
        <v>0</v>
      </c>
      <c r="K1088" s="67">
        <f t="shared" si="293"/>
        <v>0</v>
      </c>
      <c r="L1088" s="67">
        <f t="shared" si="293"/>
        <v>0</v>
      </c>
      <c r="M1088" s="67">
        <f t="shared" si="293"/>
        <v>0</v>
      </c>
      <c r="N1088" s="67">
        <f t="shared" si="293"/>
        <v>0</v>
      </c>
      <c r="O1088" s="96"/>
    </row>
    <row r="1089" spans="1:15" s="26" customFormat="1" hidden="1" outlineLevel="2" x14ac:dyDescent="0.2">
      <c r="A1089" s="26" t="s">
        <v>283</v>
      </c>
      <c r="B1089"/>
      <c r="C1089"/>
      <c r="D1089" s="59" t="str">
        <f>$D$151</f>
        <v>Grade Level Teacher</v>
      </c>
      <c r="E1089" s="58"/>
      <c r="F1089" s="15"/>
      <c r="G1089" s="39"/>
      <c r="H1089" s="67">
        <f t="shared" si="293"/>
        <v>0</v>
      </c>
      <c r="I1089" s="67">
        <f t="shared" si="293"/>
        <v>0</v>
      </c>
      <c r="J1089" s="67">
        <f t="shared" si="293"/>
        <v>0</v>
      </c>
      <c r="K1089" s="67">
        <f t="shared" si="293"/>
        <v>0</v>
      </c>
      <c r="L1089" s="67">
        <f t="shared" si="293"/>
        <v>0</v>
      </c>
      <c r="M1089" s="67">
        <f t="shared" si="293"/>
        <v>0</v>
      </c>
      <c r="N1089" s="67">
        <f t="shared" si="293"/>
        <v>0</v>
      </c>
      <c r="O1089" s="96"/>
    </row>
    <row r="1090" spans="1:15" s="26" customFormat="1" hidden="1" outlineLevel="2" x14ac:dyDescent="0.2">
      <c r="A1090" s="26" t="s">
        <v>283</v>
      </c>
      <c r="B1090"/>
      <c r="C1090"/>
      <c r="D1090" s="59" t="str">
        <f>$D$152</f>
        <v>Grade Level Teacher</v>
      </c>
      <c r="E1090" s="58"/>
      <c r="F1090" s="15"/>
      <c r="G1090" s="39"/>
      <c r="H1090" s="67">
        <f t="shared" si="293"/>
        <v>0</v>
      </c>
      <c r="I1090" s="67">
        <f t="shared" si="293"/>
        <v>0</v>
      </c>
      <c r="J1090" s="67">
        <f t="shared" si="293"/>
        <v>0</v>
      </c>
      <c r="K1090" s="67">
        <f t="shared" si="293"/>
        <v>0</v>
      </c>
      <c r="L1090" s="67">
        <f t="shared" si="293"/>
        <v>0</v>
      </c>
      <c r="M1090" s="67">
        <f t="shared" si="293"/>
        <v>0</v>
      </c>
      <c r="N1090" s="67">
        <f t="shared" si="293"/>
        <v>0</v>
      </c>
      <c r="O1090" s="96"/>
    </row>
    <row r="1091" spans="1:15" s="26" customFormat="1" hidden="1" outlineLevel="2" x14ac:dyDescent="0.2">
      <c r="A1091" s="26" t="s">
        <v>283</v>
      </c>
      <c r="B1091"/>
      <c r="C1091"/>
      <c r="D1091" s="59"/>
      <c r="E1091" s="58"/>
      <c r="F1091" s="15"/>
      <c r="G1091" s="39"/>
      <c r="H1091" s="67"/>
      <c r="I1091" s="67"/>
      <c r="J1091" s="67"/>
      <c r="K1091" s="67"/>
      <c r="L1091" s="67"/>
      <c r="M1091" s="67"/>
      <c r="N1091" s="67"/>
      <c r="O1091" s="96"/>
    </row>
    <row r="1092" spans="1:15" s="26" customFormat="1" hidden="1" outlineLevel="2" x14ac:dyDescent="0.2">
      <c r="A1092" s="26" t="s">
        <v>283</v>
      </c>
      <c r="B1092"/>
      <c r="C1092"/>
      <c r="D1092" s="59" t="str">
        <f>$D$154</f>
        <v>Grade Level Assistant</v>
      </c>
      <c r="E1092" s="58"/>
      <c r="F1092" s="15"/>
      <c r="G1092" s="39"/>
      <c r="H1092" s="67">
        <f t="shared" ref="H1092:N1096" si="294">H154*$F$71</f>
        <v>0</v>
      </c>
      <c r="I1092" s="67">
        <f t="shared" si="294"/>
        <v>0</v>
      </c>
      <c r="J1092" s="67">
        <f t="shared" si="294"/>
        <v>0</v>
      </c>
      <c r="K1092" s="67">
        <f t="shared" si="294"/>
        <v>0</v>
      </c>
      <c r="L1092" s="67">
        <f t="shared" si="294"/>
        <v>0</v>
      </c>
      <c r="M1092" s="67">
        <f t="shared" si="294"/>
        <v>0</v>
      </c>
      <c r="N1092" s="67">
        <f t="shared" si="294"/>
        <v>0</v>
      </c>
      <c r="O1092" s="96"/>
    </row>
    <row r="1093" spans="1:15" s="26" customFormat="1" hidden="1" outlineLevel="2" x14ac:dyDescent="0.2">
      <c r="A1093" s="26" t="s">
        <v>283</v>
      </c>
      <c r="B1093"/>
      <c r="C1093"/>
      <c r="D1093" s="59" t="str">
        <f>$D$155</f>
        <v>Grade Level Assistant</v>
      </c>
      <c r="E1093" s="58"/>
      <c r="F1093" s="15"/>
      <c r="G1093" s="39"/>
      <c r="H1093" s="67">
        <f t="shared" si="294"/>
        <v>0</v>
      </c>
      <c r="I1093" s="67">
        <f t="shared" si="294"/>
        <v>0</v>
      </c>
      <c r="J1093" s="67">
        <f t="shared" si="294"/>
        <v>0</v>
      </c>
      <c r="K1093" s="67">
        <f t="shared" si="294"/>
        <v>0</v>
      </c>
      <c r="L1093" s="67">
        <f t="shared" si="294"/>
        <v>0</v>
      </c>
      <c r="M1093" s="67">
        <f t="shared" si="294"/>
        <v>0</v>
      </c>
      <c r="N1093" s="67">
        <f t="shared" si="294"/>
        <v>0</v>
      </c>
      <c r="O1093" s="96"/>
    </row>
    <row r="1094" spans="1:15" s="26" customFormat="1" hidden="1" outlineLevel="2" x14ac:dyDescent="0.2">
      <c r="A1094" s="26" t="s">
        <v>283</v>
      </c>
      <c r="B1094"/>
      <c r="C1094"/>
      <c r="D1094" s="59" t="str">
        <f>$D$156</f>
        <v>Grade Level Assistant</v>
      </c>
      <c r="E1094" s="58"/>
      <c r="F1094" s="15"/>
      <c r="G1094" s="39"/>
      <c r="H1094" s="67">
        <f t="shared" si="294"/>
        <v>0</v>
      </c>
      <c r="I1094" s="67">
        <f t="shared" si="294"/>
        <v>0</v>
      </c>
      <c r="J1094" s="67">
        <f t="shared" si="294"/>
        <v>0</v>
      </c>
      <c r="K1094" s="67">
        <f t="shared" si="294"/>
        <v>0</v>
      </c>
      <c r="L1094" s="67">
        <f t="shared" si="294"/>
        <v>0</v>
      </c>
      <c r="M1094" s="67">
        <f t="shared" si="294"/>
        <v>0</v>
      </c>
      <c r="N1094" s="67">
        <f t="shared" si="294"/>
        <v>0</v>
      </c>
      <c r="O1094" s="96"/>
    </row>
    <row r="1095" spans="1:15" s="26" customFormat="1" hidden="1" outlineLevel="2" x14ac:dyDescent="0.2">
      <c r="A1095" s="26" t="s">
        <v>283</v>
      </c>
      <c r="B1095"/>
      <c r="C1095"/>
      <c r="D1095" s="59" t="str">
        <f>$D$157</f>
        <v>Grade Level Assistant</v>
      </c>
      <c r="E1095" s="58"/>
      <c r="F1095" s="15"/>
      <c r="G1095" s="39"/>
      <c r="H1095" s="67">
        <f t="shared" si="294"/>
        <v>0</v>
      </c>
      <c r="I1095" s="67">
        <f t="shared" si="294"/>
        <v>0</v>
      </c>
      <c r="J1095" s="67">
        <f t="shared" si="294"/>
        <v>0</v>
      </c>
      <c r="K1095" s="67">
        <f t="shared" si="294"/>
        <v>0</v>
      </c>
      <c r="L1095" s="67">
        <f t="shared" si="294"/>
        <v>0</v>
      </c>
      <c r="M1095" s="67">
        <f t="shared" si="294"/>
        <v>0</v>
      </c>
      <c r="N1095" s="67">
        <f t="shared" si="294"/>
        <v>0</v>
      </c>
      <c r="O1095" s="96"/>
    </row>
    <row r="1096" spans="1:15" hidden="1" outlineLevel="2" x14ac:dyDescent="0.2">
      <c r="A1096" s="26" t="s">
        <v>283</v>
      </c>
      <c r="B1096"/>
      <c r="C1096"/>
      <c r="D1096" s="59" t="str">
        <f>$D$158</f>
        <v>Grade Level Assistant</v>
      </c>
      <c r="E1096" s="58"/>
      <c r="F1096" s="15"/>
      <c r="G1096" s="39"/>
      <c r="H1096" s="67">
        <f t="shared" si="294"/>
        <v>0</v>
      </c>
      <c r="I1096" s="67">
        <f t="shared" si="294"/>
        <v>0</v>
      </c>
      <c r="J1096" s="67">
        <f t="shared" si="294"/>
        <v>0</v>
      </c>
      <c r="K1096" s="67">
        <f t="shared" si="294"/>
        <v>0</v>
      </c>
      <c r="L1096" s="67">
        <f t="shared" si="294"/>
        <v>0</v>
      </c>
      <c r="M1096" s="67">
        <f t="shared" si="294"/>
        <v>0</v>
      </c>
      <c r="N1096" s="67">
        <f t="shared" si="294"/>
        <v>0</v>
      </c>
      <c r="O1096" s="96"/>
    </row>
    <row r="1097" spans="1:15" hidden="1" outlineLevel="2" x14ac:dyDescent="0.2">
      <c r="A1097" s="26" t="s">
        <v>283</v>
      </c>
      <c r="B1097"/>
      <c r="C1097"/>
      <c r="D1097" s="59"/>
      <c r="E1097" s="26"/>
      <c r="F1097" s="15"/>
      <c r="G1097" s="39"/>
      <c r="H1097" s="67"/>
      <c r="I1097" s="67"/>
      <c r="J1097" s="67"/>
      <c r="K1097" s="67"/>
      <c r="L1097" s="67"/>
      <c r="M1097" s="67"/>
      <c r="N1097" s="67"/>
      <c r="O1097" s="96"/>
    </row>
    <row r="1098" spans="1:15" s="26" customFormat="1" hidden="1" outlineLevel="2" x14ac:dyDescent="0.2">
      <c r="A1098" s="26" t="s">
        <v>283</v>
      </c>
      <c r="B1098"/>
      <c r="C1098"/>
      <c r="D1098" s="59" t="str">
        <f>$D$160</f>
        <v>Grade Level Teacher</v>
      </c>
      <c r="E1098" s="58"/>
      <c r="F1098" s="15"/>
      <c r="G1098" s="39"/>
      <c r="H1098" s="67">
        <f t="shared" ref="H1098:N1102" si="295">H160*$F$71</f>
        <v>0</v>
      </c>
      <c r="I1098" s="67">
        <f t="shared" si="295"/>
        <v>0</v>
      </c>
      <c r="J1098" s="67">
        <f t="shared" si="295"/>
        <v>0</v>
      </c>
      <c r="K1098" s="67">
        <f t="shared" si="295"/>
        <v>0</v>
      </c>
      <c r="L1098" s="67">
        <f t="shared" si="295"/>
        <v>0</v>
      </c>
      <c r="M1098" s="67">
        <f t="shared" si="295"/>
        <v>0</v>
      </c>
      <c r="N1098" s="67">
        <f t="shared" si="295"/>
        <v>0</v>
      </c>
      <c r="O1098" s="96"/>
    </row>
    <row r="1099" spans="1:15" s="26" customFormat="1" hidden="1" outlineLevel="2" x14ac:dyDescent="0.2">
      <c r="A1099" s="26" t="s">
        <v>283</v>
      </c>
      <c r="B1099"/>
      <c r="C1099"/>
      <c r="D1099" s="59" t="str">
        <f>$D$161</f>
        <v>Grade Level Teacher</v>
      </c>
      <c r="E1099" s="58"/>
      <c r="F1099" s="15"/>
      <c r="G1099" s="39"/>
      <c r="H1099" s="67">
        <f t="shared" si="295"/>
        <v>0</v>
      </c>
      <c r="I1099" s="67">
        <f t="shared" si="295"/>
        <v>0</v>
      </c>
      <c r="J1099" s="67">
        <f t="shared" si="295"/>
        <v>0</v>
      </c>
      <c r="K1099" s="67">
        <f t="shared" si="295"/>
        <v>0</v>
      </c>
      <c r="L1099" s="67">
        <f t="shared" si="295"/>
        <v>0</v>
      </c>
      <c r="M1099" s="67">
        <f t="shared" si="295"/>
        <v>0</v>
      </c>
      <c r="N1099" s="67">
        <f t="shared" si="295"/>
        <v>0</v>
      </c>
      <c r="O1099" s="96"/>
    </row>
    <row r="1100" spans="1:15" s="26" customFormat="1" hidden="1" outlineLevel="2" x14ac:dyDescent="0.2">
      <c r="A1100" s="26" t="s">
        <v>283</v>
      </c>
      <c r="B1100"/>
      <c r="C1100"/>
      <c r="D1100" s="59" t="str">
        <f>$D$162</f>
        <v>Grade Level Teacher</v>
      </c>
      <c r="E1100" s="58"/>
      <c r="F1100" s="15"/>
      <c r="G1100" s="39"/>
      <c r="H1100" s="67">
        <f t="shared" si="295"/>
        <v>0</v>
      </c>
      <c r="I1100" s="67">
        <f t="shared" si="295"/>
        <v>0</v>
      </c>
      <c r="J1100" s="67">
        <f t="shared" si="295"/>
        <v>0</v>
      </c>
      <c r="K1100" s="67">
        <f t="shared" si="295"/>
        <v>0</v>
      </c>
      <c r="L1100" s="67">
        <f t="shared" si="295"/>
        <v>0</v>
      </c>
      <c r="M1100" s="67">
        <f t="shared" si="295"/>
        <v>0</v>
      </c>
      <c r="N1100" s="67">
        <f t="shared" si="295"/>
        <v>0</v>
      </c>
      <c r="O1100" s="96"/>
    </row>
    <row r="1101" spans="1:15" s="26" customFormat="1" hidden="1" outlineLevel="2" x14ac:dyDescent="0.2">
      <c r="A1101" s="26" t="s">
        <v>283</v>
      </c>
      <c r="B1101"/>
      <c r="C1101"/>
      <c r="D1101" s="59" t="str">
        <f>$D$163</f>
        <v>Grade Level Teacher</v>
      </c>
      <c r="E1101" s="58"/>
      <c r="F1101" s="15"/>
      <c r="G1101" s="39"/>
      <c r="H1101" s="67">
        <f t="shared" si="295"/>
        <v>0</v>
      </c>
      <c r="I1101" s="67">
        <f t="shared" si="295"/>
        <v>0</v>
      </c>
      <c r="J1101" s="67">
        <f t="shared" si="295"/>
        <v>0</v>
      </c>
      <c r="K1101" s="67">
        <f t="shared" si="295"/>
        <v>0</v>
      </c>
      <c r="L1101" s="67">
        <f t="shared" si="295"/>
        <v>0</v>
      </c>
      <c r="M1101" s="67">
        <f t="shared" si="295"/>
        <v>0</v>
      </c>
      <c r="N1101" s="67">
        <f t="shared" si="295"/>
        <v>0</v>
      </c>
      <c r="O1101" s="96"/>
    </row>
    <row r="1102" spans="1:15" s="26" customFormat="1" hidden="1" outlineLevel="2" x14ac:dyDescent="0.2">
      <c r="A1102" s="26" t="s">
        <v>283</v>
      </c>
      <c r="B1102"/>
      <c r="C1102"/>
      <c r="D1102" s="59" t="str">
        <f>$D$164</f>
        <v>Grade Level Teacher</v>
      </c>
      <c r="E1102" s="58"/>
      <c r="F1102" s="15"/>
      <c r="G1102" s="39"/>
      <c r="H1102" s="67">
        <f t="shared" si="295"/>
        <v>0</v>
      </c>
      <c r="I1102" s="67">
        <f t="shared" si="295"/>
        <v>0</v>
      </c>
      <c r="J1102" s="67">
        <f t="shared" si="295"/>
        <v>0</v>
      </c>
      <c r="K1102" s="67">
        <f t="shared" si="295"/>
        <v>0</v>
      </c>
      <c r="L1102" s="67">
        <f t="shared" si="295"/>
        <v>0</v>
      </c>
      <c r="M1102" s="67">
        <f t="shared" si="295"/>
        <v>0</v>
      </c>
      <c r="N1102" s="67">
        <f t="shared" si="295"/>
        <v>0</v>
      </c>
      <c r="O1102" s="96"/>
    </row>
    <row r="1103" spans="1:15" s="26" customFormat="1" hidden="1" outlineLevel="2" x14ac:dyDescent="0.2">
      <c r="A1103" s="26" t="s">
        <v>283</v>
      </c>
      <c r="B1103"/>
      <c r="C1103"/>
      <c r="D1103" s="59"/>
      <c r="E1103" s="58"/>
      <c r="F1103" s="15"/>
      <c r="G1103" s="39"/>
      <c r="H1103" s="67"/>
      <c r="I1103" s="67"/>
      <c r="J1103" s="67"/>
      <c r="K1103" s="67"/>
      <c r="L1103" s="67"/>
      <c r="M1103" s="67"/>
      <c r="N1103" s="67"/>
      <c r="O1103" s="96"/>
    </row>
    <row r="1104" spans="1:15" s="26" customFormat="1" hidden="1" outlineLevel="2" x14ac:dyDescent="0.2">
      <c r="A1104" s="26" t="s">
        <v>283</v>
      </c>
      <c r="B1104"/>
      <c r="C1104"/>
      <c r="D1104" s="59" t="str">
        <f>$D$166</f>
        <v>Grade Level Assistant</v>
      </c>
      <c r="E1104" s="58"/>
      <c r="F1104" s="15"/>
      <c r="G1104" s="39"/>
      <c r="H1104" s="67">
        <f t="shared" ref="H1104:N1108" si="296">H166*$F$71</f>
        <v>0</v>
      </c>
      <c r="I1104" s="67">
        <f t="shared" si="296"/>
        <v>0</v>
      </c>
      <c r="J1104" s="67">
        <f t="shared" si="296"/>
        <v>0</v>
      </c>
      <c r="K1104" s="67">
        <f t="shared" si="296"/>
        <v>0</v>
      </c>
      <c r="L1104" s="67">
        <f t="shared" si="296"/>
        <v>0</v>
      </c>
      <c r="M1104" s="67">
        <f t="shared" si="296"/>
        <v>0</v>
      </c>
      <c r="N1104" s="67">
        <f t="shared" si="296"/>
        <v>0</v>
      </c>
      <c r="O1104" s="96"/>
    </row>
    <row r="1105" spans="1:15" s="26" customFormat="1" hidden="1" outlineLevel="2" x14ac:dyDescent="0.2">
      <c r="A1105" s="26" t="s">
        <v>283</v>
      </c>
      <c r="B1105"/>
      <c r="C1105"/>
      <c r="D1105" s="59" t="str">
        <f>$D$167</f>
        <v>Grade Level Assistant</v>
      </c>
      <c r="E1105" s="58"/>
      <c r="F1105" s="15"/>
      <c r="G1105" s="39"/>
      <c r="H1105" s="67">
        <f t="shared" si="296"/>
        <v>0</v>
      </c>
      <c r="I1105" s="67">
        <f t="shared" si="296"/>
        <v>0</v>
      </c>
      <c r="J1105" s="67">
        <f t="shared" si="296"/>
        <v>0</v>
      </c>
      <c r="K1105" s="67">
        <f t="shared" si="296"/>
        <v>0</v>
      </c>
      <c r="L1105" s="67">
        <f t="shared" si="296"/>
        <v>0</v>
      </c>
      <c r="M1105" s="67">
        <f t="shared" si="296"/>
        <v>0</v>
      </c>
      <c r="N1105" s="67">
        <f t="shared" si="296"/>
        <v>0</v>
      </c>
      <c r="O1105" s="96"/>
    </row>
    <row r="1106" spans="1:15" s="26" customFormat="1" hidden="1" outlineLevel="2" x14ac:dyDescent="0.2">
      <c r="A1106" s="26" t="s">
        <v>283</v>
      </c>
      <c r="B1106"/>
      <c r="C1106"/>
      <c r="D1106" s="59" t="str">
        <f>$D$168</f>
        <v>Grade Level Assistant</v>
      </c>
      <c r="E1106" s="58"/>
      <c r="F1106" s="15"/>
      <c r="G1106" s="39"/>
      <c r="H1106" s="67">
        <f t="shared" si="296"/>
        <v>0</v>
      </c>
      <c r="I1106" s="67">
        <f t="shared" si="296"/>
        <v>0</v>
      </c>
      <c r="J1106" s="67">
        <f t="shared" si="296"/>
        <v>0</v>
      </c>
      <c r="K1106" s="67">
        <f t="shared" si="296"/>
        <v>0</v>
      </c>
      <c r="L1106" s="67">
        <f t="shared" si="296"/>
        <v>0</v>
      </c>
      <c r="M1106" s="67">
        <f t="shared" si="296"/>
        <v>0</v>
      </c>
      <c r="N1106" s="67">
        <f t="shared" si="296"/>
        <v>0</v>
      </c>
      <c r="O1106" s="96"/>
    </row>
    <row r="1107" spans="1:15" s="26" customFormat="1" hidden="1" outlineLevel="2" x14ac:dyDescent="0.2">
      <c r="A1107" s="26" t="s">
        <v>283</v>
      </c>
      <c r="B1107"/>
      <c r="C1107"/>
      <c r="D1107" s="59" t="str">
        <f>$D$169</f>
        <v>Grade Level Assistant</v>
      </c>
      <c r="E1107" s="58"/>
      <c r="F1107" s="15"/>
      <c r="G1107" s="39"/>
      <c r="H1107" s="67">
        <f t="shared" si="296"/>
        <v>0</v>
      </c>
      <c r="I1107" s="67">
        <f t="shared" si="296"/>
        <v>0</v>
      </c>
      <c r="J1107" s="67">
        <f t="shared" si="296"/>
        <v>0</v>
      </c>
      <c r="K1107" s="67">
        <f t="shared" si="296"/>
        <v>0</v>
      </c>
      <c r="L1107" s="67">
        <f t="shared" si="296"/>
        <v>0</v>
      </c>
      <c r="M1107" s="67">
        <f t="shared" si="296"/>
        <v>0</v>
      </c>
      <c r="N1107" s="67">
        <f t="shared" si="296"/>
        <v>0</v>
      </c>
      <c r="O1107" s="96"/>
    </row>
    <row r="1108" spans="1:15" hidden="1" outlineLevel="2" x14ac:dyDescent="0.2">
      <c r="A1108" s="26" t="s">
        <v>283</v>
      </c>
      <c r="B1108"/>
      <c r="C1108"/>
      <c r="D1108" s="59" t="str">
        <f>$D$170</f>
        <v>Grade Level Assistant</v>
      </c>
      <c r="E1108" s="58"/>
      <c r="F1108" s="15"/>
      <c r="G1108" s="39"/>
      <c r="H1108" s="67">
        <f t="shared" si="296"/>
        <v>0</v>
      </c>
      <c r="I1108" s="67">
        <f t="shared" si="296"/>
        <v>0</v>
      </c>
      <c r="J1108" s="67">
        <f t="shared" si="296"/>
        <v>0</v>
      </c>
      <c r="K1108" s="67">
        <f t="shared" si="296"/>
        <v>0</v>
      </c>
      <c r="L1108" s="67">
        <f t="shared" si="296"/>
        <v>0</v>
      </c>
      <c r="M1108" s="67">
        <f t="shared" si="296"/>
        <v>0</v>
      </c>
      <c r="N1108" s="67">
        <f t="shared" si="296"/>
        <v>0</v>
      </c>
      <c r="O1108" s="96"/>
    </row>
    <row r="1109" spans="1:15" hidden="1" outlineLevel="2" x14ac:dyDescent="0.2">
      <c r="A1109" s="26" t="s">
        <v>283</v>
      </c>
      <c r="B1109"/>
      <c r="C1109"/>
      <c r="D1109" s="59"/>
      <c r="E1109" s="26"/>
      <c r="F1109" s="15"/>
      <c r="G1109" s="39"/>
      <c r="H1109" s="67"/>
      <c r="I1109" s="67"/>
      <c r="J1109" s="67"/>
      <c r="K1109" s="67"/>
      <c r="L1109" s="67"/>
      <c r="M1109" s="67"/>
      <c r="N1109" s="67"/>
      <c r="O1109" s="96"/>
    </row>
    <row r="1110" spans="1:15" s="26" customFormat="1" hidden="1" outlineLevel="2" x14ac:dyDescent="0.2">
      <c r="A1110" s="26" t="s">
        <v>283</v>
      </c>
      <c r="B1110"/>
      <c r="C1110"/>
      <c r="D1110" s="59" t="str">
        <f>$D$172</f>
        <v>Grade Level Teacher</v>
      </c>
      <c r="E1110" s="58"/>
      <c r="F1110" s="15"/>
      <c r="G1110" s="39"/>
      <c r="H1110" s="67">
        <f t="shared" ref="H1110:N1114" si="297">H172*$F$71</f>
        <v>0</v>
      </c>
      <c r="I1110" s="67">
        <f t="shared" si="297"/>
        <v>0</v>
      </c>
      <c r="J1110" s="67">
        <f t="shared" si="297"/>
        <v>0</v>
      </c>
      <c r="K1110" s="67">
        <f t="shared" si="297"/>
        <v>0</v>
      </c>
      <c r="L1110" s="67">
        <f t="shared" si="297"/>
        <v>0</v>
      </c>
      <c r="M1110" s="67">
        <f t="shared" si="297"/>
        <v>0</v>
      </c>
      <c r="N1110" s="67">
        <f t="shared" si="297"/>
        <v>0</v>
      </c>
      <c r="O1110" s="96"/>
    </row>
    <row r="1111" spans="1:15" s="26" customFormat="1" hidden="1" outlineLevel="2" x14ac:dyDescent="0.2">
      <c r="A1111" s="26" t="s">
        <v>283</v>
      </c>
      <c r="B1111"/>
      <c r="C1111"/>
      <c r="D1111" s="59" t="str">
        <f>$D$173</f>
        <v>Grade Level Teacher</v>
      </c>
      <c r="E1111" s="58"/>
      <c r="F1111" s="15"/>
      <c r="G1111" s="39"/>
      <c r="H1111" s="67">
        <f t="shared" si="297"/>
        <v>0</v>
      </c>
      <c r="I1111" s="67">
        <f t="shared" si="297"/>
        <v>0</v>
      </c>
      <c r="J1111" s="67">
        <f t="shared" si="297"/>
        <v>0</v>
      </c>
      <c r="K1111" s="67">
        <f t="shared" si="297"/>
        <v>0</v>
      </c>
      <c r="L1111" s="67">
        <f t="shared" si="297"/>
        <v>0</v>
      </c>
      <c r="M1111" s="67">
        <f t="shared" si="297"/>
        <v>0</v>
      </c>
      <c r="N1111" s="67">
        <f t="shared" si="297"/>
        <v>0</v>
      </c>
      <c r="O1111" s="96"/>
    </row>
    <row r="1112" spans="1:15" s="26" customFormat="1" hidden="1" outlineLevel="2" x14ac:dyDescent="0.2">
      <c r="A1112" s="26" t="s">
        <v>283</v>
      </c>
      <c r="B1112"/>
      <c r="C1112"/>
      <c r="D1112" s="59" t="str">
        <f>$D$174</f>
        <v>Grade Level Teacher</v>
      </c>
      <c r="E1112" s="58"/>
      <c r="F1112" s="15"/>
      <c r="G1112" s="39"/>
      <c r="H1112" s="67">
        <f t="shared" si="297"/>
        <v>0</v>
      </c>
      <c r="I1112" s="67">
        <f t="shared" si="297"/>
        <v>0</v>
      </c>
      <c r="J1112" s="67">
        <f t="shared" si="297"/>
        <v>0</v>
      </c>
      <c r="K1112" s="67">
        <f t="shared" si="297"/>
        <v>0</v>
      </c>
      <c r="L1112" s="67">
        <f t="shared" si="297"/>
        <v>0</v>
      </c>
      <c r="M1112" s="67">
        <f t="shared" si="297"/>
        <v>0</v>
      </c>
      <c r="N1112" s="67">
        <f t="shared" si="297"/>
        <v>0</v>
      </c>
      <c r="O1112" s="96"/>
    </row>
    <row r="1113" spans="1:15" s="26" customFormat="1" hidden="1" outlineLevel="2" x14ac:dyDescent="0.2">
      <c r="A1113" s="26" t="s">
        <v>283</v>
      </c>
      <c r="B1113"/>
      <c r="C1113"/>
      <c r="D1113" s="59" t="str">
        <f>$D$175</f>
        <v>Grade Level Teacher</v>
      </c>
      <c r="E1113" s="58"/>
      <c r="F1113" s="15"/>
      <c r="G1113" s="39"/>
      <c r="H1113" s="67">
        <f t="shared" si="297"/>
        <v>0</v>
      </c>
      <c r="I1113" s="67">
        <f t="shared" si="297"/>
        <v>0</v>
      </c>
      <c r="J1113" s="67">
        <f t="shared" si="297"/>
        <v>0</v>
      </c>
      <c r="K1113" s="67">
        <f t="shared" si="297"/>
        <v>0</v>
      </c>
      <c r="L1113" s="67">
        <f t="shared" si="297"/>
        <v>0</v>
      </c>
      <c r="M1113" s="67">
        <f t="shared" si="297"/>
        <v>0</v>
      </c>
      <c r="N1113" s="67">
        <f t="shared" si="297"/>
        <v>0</v>
      </c>
      <c r="O1113" s="96"/>
    </row>
    <row r="1114" spans="1:15" s="26" customFormat="1" hidden="1" outlineLevel="2" x14ac:dyDescent="0.2">
      <c r="A1114" s="26" t="s">
        <v>283</v>
      </c>
      <c r="B1114"/>
      <c r="C1114"/>
      <c r="D1114" s="59" t="str">
        <f>$D$176</f>
        <v>Grade Level Teacher</v>
      </c>
      <c r="E1114" s="58"/>
      <c r="F1114" s="15"/>
      <c r="G1114" s="39"/>
      <c r="H1114" s="67">
        <f t="shared" si="297"/>
        <v>0</v>
      </c>
      <c r="I1114" s="67">
        <f t="shared" si="297"/>
        <v>0</v>
      </c>
      <c r="J1114" s="67">
        <f t="shared" si="297"/>
        <v>0</v>
      </c>
      <c r="K1114" s="67">
        <f t="shared" si="297"/>
        <v>0</v>
      </c>
      <c r="L1114" s="67">
        <f t="shared" si="297"/>
        <v>0</v>
      </c>
      <c r="M1114" s="67">
        <f t="shared" si="297"/>
        <v>0</v>
      </c>
      <c r="N1114" s="67">
        <f t="shared" si="297"/>
        <v>0</v>
      </c>
      <c r="O1114" s="96"/>
    </row>
    <row r="1115" spans="1:15" s="26" customFormat="1" hidden="1" outlineLevel="2" x14ac:dyDescent="0.2">
      <c r="A1115" s="26" t="s">
        <v>283</v>
      </c>
      <c r="B1115"/>
      <c r="C1115"/>
      <c r="D1115" s="59"/>
      <c r="E1115" s="58"/>
      <c r="F1115" s="15"/>
      <c r="G1115" s="39"/>
      <c r="H1115" s="67"/>
      <c r="I1115" s="67"/>
      <c r="J1115" s="67"/>
      <c r="K1115" s="67"/>
      <c r="L1115" s="67"/>
      <c r="M1115" s="67"/>
      <c r="N1115" s="67"/>
      <c r="O1115" s="96"/>
    </row>
    <row r="1116" spans="1:15" s="26" customFormat="1" hidden="1" outlineLevel="2" x14ac:dyDescent="0.2">
      <c r="A1116" s="26" t="s">
        <v>283</v>
      </c>
      <c r="B1116"/>
      <c r="C1116"/>
      <c r="D1116" s="59" t="str">
        <f>$D$178</f>
        <v>Grade Level Assistant</v>
      </c>
      <c r="E1116" s="58"/>
      <c r="F1116" s="15"/>
      <c r="G1116" s="39"/>
      <c r="H1116" s="67">
        <f t="shared" ref="H1116:N1120" si="298">H178*$F$71</f>
        <v>0</v>
      </c>
      <c r="I1116" s="67">
        <f t="shared" si="298"/>
        <v>0</v>
      </c>
      <c r="J1116" s="67">
        <f t="shared" si="298"/>
        <v>0</v>
      </c>
      <c r="K1116" s="67">
        <f t="shared" si="298"/>
        <v>0</v>
      </c>
      <c r="L1116" s="67">
        <f t="shared" si="298"/>
        <v>0</v>
      </c>
      <c r="M1116" s="67">
        <f t="shared" si="298"/>
        <v>0</v>
      </c>
      <c r="N1116" s="67">
        <f t="shared" si="298"/>
        <v>0</v>
      </c>
      <c r="O1116" s="96"/>
    </row>
    <row r="1117" spans="1:15" s="26" customFormat="1" hidden="1" outlineLevel="2" x14ac:dyDescent="0.2">
      <c r="A1117" s="26" t="s">
        <v>283</v>
      </c>
      <c r="B1117"/>
      <c r="C1117"/>
      <c r="D1117" s="59" t="str">
        <f>$D$179</f>
        <v>Grade Level Assistant</v>
      </c>
      <c r="E1117" s="58"/>
      <c r="F1117" s="15"/>
      <c r="G1117" s="39"/>
      <c r="H1117" s="67">
        <f t="shared" si="298"/>
        <v>0</v>
      </c>
      <c r="I1117" s="67">
        <f t="shared" si="298"/>
        <v>0</v>
      </c>
      <c r="J1117" s="67">
        <f t="shared" si="298"/>
        <v>0</v>
      </c>
      <c r="K1117" s="67">
        <f t="shared" si="298"/>
        <v>0</v>
      </c>
      <c r="L1117" s="67">
        <f t="shared" si="298"/>
        <v>0</v>
      </c>
      <c r="M1117" s="67">
        <f t="shared" si="298"/>
        <v>0</v>
      </c>
      <c r="N1117" s="67">
        <f t="shared" si="298"/>
        <v>0</v>
      </c>
      <c r="O1117" s="96"/>
    </row>
    <row r="1118" spans="1:15" s="26" customFormat="1" hidden="1" outlineLevel="2" x14ac:dyDescent="0.2">
      <c r="A1118" s="26" t="s">
        <v>283</v>
      </c>
      <c r="B1118"/>
      <c r="C1118"/>
      <c r="D1118" s="59" t="str">
        <f>$D$180</f>
        <v>Grade Level Assistant</v>
      </c>
      <c r="E1118" s="58"/>
      <c r="F1118" s="15"/>
      <c r="G1118" s="39"/>
      <c r="H1118" s="67">
        <f t="shared" si="298"/>
        <v>0</v>
      </c>
      <c r="I1118" s="67">
        <f t="shared" si="298"/>
        <v>0</v>
      </c>
      <c r="J1118" s="67">
        <f t="shared" si="298"/>
        <v>0</v>
      </c>
      <c r="K1118" s="67">
        <f t="shared" si="298"/>
        <v>0</v>
      </c>
      <c r="L1118" s="67">
        <f t="shared" si="298"/>
        <v>0</v>
      </c>
      <c r="M1118" s="67">
        <f t="shared" si="298"/>
        <v>0</v>
      </c>
      <c r="N1118" s="67">
        <f t="shared" si="298"/>
        <v>0</v>
      </c>
      <c r="O1118" s="96"/>
    </row>
    <row r="1119" spans="1:15" s="26" customFormat="1" hidden="1" outlineLevel="2" x14ac:dyDescent="0.2">
      <c r="A1119" s="26" t="s">
        <v>283</v>
      </c>
      <c r="B1119"/>
      <c r="C1119"/>
      <c r="D1119" s="59" t="str">
        <f>$D$181</f>
        <v>Grade Level Assistant</v>
      </c>
      <c r="E1119" s="58"/>
      <c r="F1119" s="15"/>
      <c r="G1119" s="39"/>
      <c r="H1119" s="67">
        <f t="shared" si="298"/>
        <v>0</v>
      </c>
      <c r="I1119" s="67">
        <f t="shared" si="298"/>
        <v>0</v>
      </c>
      <c r="J1119" s="67">
        <f t="shared" si="298"/>
        <v>0</v>
      </c>
      <c r="K1119" s="67">
        <f t="shared" si="298"/>
        <v>0</v>
      </c>
      <c r="L1119" s="67">
        <f t="shared" si="298"/>
        <v>0</v>
      </c>
      <c r="M1119" s="67">
        <f t="shared" si="298"/>
        <v>0</v>
      </c>
      <c r="N1119" s="67">
        <f t="shared" si="298"/>
        <v>0</v>
      </c>
      <c r="O1119" s="96"/>
    </row>
    <row r="1120" spans="1:15" hidden="1" outlineLevel="2" x14ac:dyDescent="0.2">
      <c r="A1120" s="26" t="s">
        <v>283</v>
      </c>
      <c r="B1120"/>
      <c r="C1120"/>
      <c r="D1120" s="59" t="str">
        <f>$D$182</f>
        <v>Grade Level Assistant</v>
      </c>
      <c r="E1120" s="58"/>
      <c r="F1120" s="15"/>
      <c r="G1120" s="39"/>
      <c r="H1120" s="67">
        <f t="shared" si="298"/>
        <v>0</v>
      </c>
      <c r="I1120" s="67">
        <f t="shared" si="298"/>
        <v>0</v>
      </c>
      <c r="J1120" s="67">
        <f t="shared" si="298"/>
        <v>0</v>
      </c>
      <c r="K1120" s="67">
        <f t="shared" si="298"/>
        <v>0</v>
      </c>
      <c r="L1120" s="67">
        <f t="shared" si="298"/>
        <v>0</v>
      </c>
      <c r="M1120" s="67">
        <f t="shared" si="298"/>
        <v>0</v>
      </c>
      <c r="N1120" s="67">
        <f t="shared" si="298"/>
        <v>0</v>
      </c>
      <c r="O1120" s="96"/>
    </row>
    <row r="1121" spans="1:15" hidden="1" outlineLevel="2" x14ac:dyDescent="0.2">
      <c r="A1121" s="26" t="s">
        <v>283</v>
      </c>
      <c r="B1121"/>
      <c r="C1121"/>
      <c r="D1121" s="59"/>
      <c r="E1121" s="26"/>
      <c r="F1121" s="15"/>
      <c r="G1121" s="39"/>
      <c r="H1121" s="67"/>
      <c r="I1121" s="67"/>
      <c r="J1121" s="67"/>
      <c r="K1121" s="67"/>
      <c r="L1121" s="67"/>
      <c r="M1121" s="67"/>
      <c r="N1121" s="67"/>
      <c r="O1121" s="96"/>
    </row>
    <row r="1122" spans="1:15" s="26" customFormat="1" hidden="1" outlineLevel="2" x14ac:dyDescent="0.2">
      <c r="A1122" s="26" t="s">
        <v>283</v>
      </c>
      <c r="B1122"/>
      <c r="C1122"/>
      <c r="D1122" s="59" t="str">
        <f>$D$184</f>
        <v>Grade Level Teacher</v>
      </c>
      <c r="E1122" s="58"/>
      <c r="F1122" s="15"/>
      <c r="G1122" s="39"/>
      <c r="H1122" s="67">
        <f t="shared" ref="H1122:N1126" si="299">H184*$F$71</f>
        <v>0</v>
      </c>
      <c r="I1122" s="67">
        <f t="shared" si="299"/>
        <v>0</v>
      </c>
      <c r="J1122" s="67">
        <f t="shared" si="299"/>
        <v>0</v>
      </c>
      <c r="K1122" s="67">
        <f t="shared" si="299"/>
        <v>0</v>
      </c>
      <c r="L1122" s="67">
        <f t="shared" si="299"/>
        <v>0</v>
      </c>
      <c r="M1122" s="67">
        <f t="shared" si="299"/>
        <v>0</v>
      </c>
      <c r="N1122" s="67">
        <f t="shared" si="299"/>
        <v>0</v>
      </c>
      <c r="O1122" s="96"/>
    </row>
    <row r="1123" spans="1:15" s="26" customFormat="1" hidden="1" outlineLevel="2" x14ac:dyDescent="0.2">
      <c r="A1123" s="26" t="s">
        <v>283</v>
      </c>
      <c r="B1123"/>
      <c r="C1123"/>
      <c r="D1123" s="59" t="str">
        <f>$D$185</f>
        <v>Grade Level Teacher</v>
      </c>
      <c r="E1123" s="58"/>
      <c r="F1123" s="15"/>
      <c r="G1123" s="39"/>
      <c r="H1123" s="67">
        <f t="shared" si="299"/>
        <v>0</v>
      </c>
      <c r="I1123" s="67">
        <f t="shared" si="299"/>
        <v>0</v>
      </c>
      <c r="J1123" s="67">
        <f t="shared" si="299"/>
        <v>0</v>
      </c>
      <c r="K1123" s="67">
        <f t="shared" si="299"/>
        <v>0</v>
      </c>
      <c r="L1123" s="67">
        <f t="shared" si="299"/>
        <v>0</v>
      </c>
      <c r="M1123" s="67">
        <f t="shared" si="299"/>
        <v>0</v>
      </c>
      <c r="N1123" s="67">
        <f t="shared" si="299"/>
        <v>0</v>
      </c>
      <c r="O1123" s="96"/>
    </row>
    <row r="1124" spans="1:15" s="26" customFormat="1" hidden="1" outlineLevel="2" x14ac:dyDescent="0.2">
      <c r="A1124" s="26" t="s">
        <v>283</v>
      </c>
      <c r="B1124"/>
      <c r="C1124"/>
      <c r="D1124" s="59" t="str">
        <f>$D$186</f>
        <v>Grade Level Teacher</v>
      </c>
      <c r="E1124" s="58"/>
      <c r="F1124" s="15"/>
      <c r="G1124" s="39"/>
      <c r="H1124" s="67">
        <f t="shared" si="299"/>
        <v>0</v>
      </c>
      <c r="I1124" s="67">
        <f t="shared" si="299"/>
        <v>0</v>
      </c>
      <c r="J1124" s="67">
        <f t="shared" si="299"/>
        <v>0</v>
      </c>
      <c r="K1124" s="67">
        <f t="shared" si="299"/>
        <v>0</v>
      </c>
      <c r="L1124" s="67">
        <f t="shared" si="299"/>
        <v>0</v>
      </c>
      <c r="M1124" s="67">
        <f t="shared" si="299"/>
        <v>0</v>
      </c>
      <c r="N1124" s="67">
        <f t="shared" si="299"/>
        <v>0</v>
      </c>
      <c r="O1124" s="96"/>
    </row>
    <row r="1125" spans="1:15" s="26" customFormat="1" hidden="1" outlineLevel="2" x14ac:dyDescent="0.2">
      <c r="A1125" s="26" t="s">
        <v>283</v>
      </c>
      <c r="B1125"/>
      <c r="C1125"/>
      <c r="D1125" s="59" t="str">
        <f>$D$187</f>
        <v>Grade Level Teacher</v>
      </c>
      <c r="E1125" s="58"/>
      <c r="F1125" s="15"/>
      <c r="G1125" s="39"/>
      <c r="H1125" s="67">
        <f t="shared" si="299"/>
        <v>0</v>
      </c>
      <c r="I1125" s="67">
        <f t="shared" si="299"/>
        <v>0</v>
      </c>
      <c r="J1125" s="67">
        <f t="shared" si="299"/>
        <v>0</v>
      </c>
      <c r="K1125" s="67">
        <f t="shared" si="299"/>
        <v>0</v>
      </c>
      <c r="L1125" s="67">
        <f t="shared" si="299"/>
        <v>0</v>
      </c>
      <c r="M1125" s="67">
        <f t="shared" si="299"/>
        <v>0</v>
      </c>
      <c r="N1125" s="67">
        <f t="shared" si="299"/>
        <v>0</v>
      </c>
      <c r="O1125" s="96"/>
    </row>
    <row r="1126" spans="1:15" s="26" customFormat="1" hidden="1" outlineLevel="2" x14ac:dyDescent="0.2">
      <c r="A1126" s="26" t="s">
        <v>283</v>
      </c>
      <c r="B1126"/>
      <c r="C1126"/>
      <c r="D1126" s="59" t="str">
        <f>$D$188</f>
        <v>Grade Level Teacher</v>
      </c>
      <c r="E1126" s="58"/>
      <c r="F1126" s="15"/>
      <c r="G1126" s="39"/>
      <c r="H1126" s="67">
        <f t="shared" si="299"/>
        <v>0</v>
      </c>
      <c r="I1126" s="67">
        <f t="shared" si="299"/>
        <v>0</v>
      </c>
      <c r="J1126" s="67">
        <f t="shared" si="299"/>
        <v>0</v>
      </c>
      <c r="K1126" s="67">
        <f t="shared" si="299"/>
        <v>0</v>
      </c>
      <c r="L1126" s="67">
        <f t="shared" si="299"/>
        <v>0</v>
      </c>
      <c r="M1126" s="67">
        <f t="shared" si="299"/>
        <v>0</v>
      </c>
      <c r="N1126" s="67">
        <f t="shared" si="299"/>
        <v>0</v>
      </c>
      <c r="O1126" s="96"/>
    </row>
    <row r="1127" spans="1:15" s="26" customFormat="1" hidden="1" outlineLevel="2" x14ac:dyDescent="0.2">
      <c r="A1127" s="26" t="s">
        <v>283</v>
      </c>
      <c r="B1127"/>
      <c r="C1127"/>
      <c r="D1127" s="59"/>
      <c r="E1127" s="58"/>
      <c r="F1127" s="15"/>
      <c r="G1127" s="39"/>
      <c r="H1127" s="67"/>
      <c r="I1127" s="67"/>
      <c r="J1127" s="67"/>
      <c r="K1127" s="67"/>
      <c r="L1127" s="67"/>
      <c r="M1127" s="67"/>
      <c r="N1127" s="67"/>
      <c r="O1127" s="96"/>
    </row>
    <row r="1128" spans="1:15" s="26" customFormat="1" hidden="1" outlineLevel="2" x14ac:dyDescent="0.2">
      <c r="A1128" s="26" t="s">
        <v>283</v>
      </c>
      <c r="B1128"/>
      <c r="C1128"/>
      <c r="D1128" s="59" t="str">
        <f>$D$190</f>
        <v>Grade Level Assistant</v>
      </c>
      <c r="E1128" s="58"/>
      <c r="F1128" s="15"/>
      <c r="G1128" s="39"/>
      <c r="H1128" s="67">
        <f t="shared" ref="H1128:N1132" si="300">H190*$F$71</f>
        <v>0</v>
      </c>
      <c r="I1128" s="67">
        <f t="shared" si="300"/>
        <v>0</v>
      </c>
      <c r="J1128" s="67">
        <f t="shared" si="300"/>
        <v>0</v>
      </c>
      <c r="K1128" s="67">
        <f t="shared" si="300"/>
        <v>0</v>
      </c>
      <c r="L1128" s="67">
        <f t="shared" si="300"/>
        <v>0</v>
      </c>
      <c r="M1128" s="67">
        <f t="shared" si="300"/>
        <v>0</v>
      </c>
      <c r="N1128" s="67">
        <f t="shared" si="300"/>
        <v>0</v>
      </c>
      <c r="O1128" s="96"/>
    </row>
    <row r="1129" spans="1:15" s="26" customFormat="1" hidden="1" outlineLevel="2" x14ac:dyDescent="0.2">
      <c r="A1129" s="26" t="s">
        <v>283</v>
      </c>
      <c r="B1129"/>
      <c r="C1129"/>
      <c r="D1129" s="59" t="str">
        <f>$D$191</f>
        <v>Grade Level Assistant</v>
      </c>
      <c r="E1129" s="58"/>
      <c r="F1129" s="15"/>
      <c r="G1129" s="39"/>
      <c r="H1129" s="67">
        <f t="shared" si="300"/>
        <v>0</v>
      </c>
      <c r="I1129" s="67">
        <f t="shared" si="300"/>
        <v>0</v>
      </c>
      <c r="J1129" s="67">
        <f t="shared" si="300"/>
        <v>0</v>
      </c>
      <c r="K1129" s="67">
        <f t="shared" si="300"/>
        <v>0</v>
      </c>
      <c r="L1129" s="67">
        <f t="shared" si="300"/>
        <v>0</v>
      </c>
      <c r="M1129" s="67">
        <f t="shared" si="300"/>
        <v>0</v>
      </c>
      <c r="N1129" s="67">
        <f t="shared" si="300"/>
        <v>0</v>
      </c>
      <c r="O1129" s="96"/>
    </row>
    <row r="1130" spans="1:15" s="26" customFormat="1" hidden="1" outlineLevel="2" x14ac:dyDescent="0.2">
      <c r="A1130" s="26" t="s">
        <v>283</v>
      </c>
      <c r="B1130"/>
      <c r="C1130"/>
      <c r="D1130" s="59" t="str">
        <f>$D$192</f>
        <v>Grade Level Assistant</v>
      </c>
      <c r="E1130" s="58"/>
      <c r="F1130" s="15"/>
      <c r="G1130" s="39"/>
      <c r="H1130" s="67">
        <f t="shared" si="300"/>
        <v>0</v>
      </c>
      <c r="I1130" s="67">
        <f t="shared" si="300"/>
        <v>0</v>
      </c>
      <c r="J1130" s="67">
        <f t="shared" si="300"/>
        <v>0</v>
      </c>
      <c r="K1130" s="67">
        <f t="shared" si="300"/>
        <v>0</v>
      </c>
      <c r="L1130" s="67">
        <f t="shared" si="300"/>
        <v>0</v>
      </c>
      <c r="M1130" s="67">
        <f t="shared" si="300"/>
        <v>0</v>
      </c>
      <c r="N1130" s="67">
        <f t="shared" si="300"/>
        <v>0</v>
      </c>
      <c r="O1130" s="96"/>
    </row>
    <row r="1131" spans="1:15" s="26" customFormat="1" hidden="1" outlineLevel="2" x14ac:dyDescent="0.2">
      <c r="A1131" s="26" t="s">
        <v>283</v>
      </c>
      <c r="B1131"/>
      <c r="C1131"/>
      <c r="D1131" s="59" t="str">
        <f>$D$193</f>
        <v>Grade Level Assistant</v>
      </c>
      <c r="E1131" s="58"/>
      <c r="F1131" s="15"/>
      <c r="G1131" s="39"/>
      <c r="H1131" s="67">
        <f t="shared" si="300"/>
        <v>0</v>
      </c>
      <c r="I1131" s="67">
        <f t="shared" si="300"/>
        <v>0</v>
      </c>
      <c r="J1131" s="67">
        <f t="shared" si="300"/>
        <v>0</v>
      </c>
      <c r="K1131" s="67">
        <f t="shared" si="300"/>
        <v>0</v>
      </c>
      <c r="L1131" s="67">
        <f t="shared" si="300"/>
        <v>0</v>
      </c>
      <c r="M1131" s="67">
        <f t="shared" si="300"/>
        <v>0</v>
      </c>
      <c r="N1131" s="67">
        <f t="shared" si="300"/>
        <v>0</v>
      </c>
      <c r="O1131" s="96"/>
    </row>
    <row r="1132" spans="1:15" hidden="1" outlineLevel="2" x14ac:dyDescent="0.2">
      <c r="A1132" s="26" t="s">
        <v>283</v>
      </c>
      <c r="B1132"/>
      <c r="C1132"/>
      <c r="D1132" s="59" t="str">
        <f>$D$194</f>
        <v>Grade Level Assistant</v>
      </c>
      <c r="E1132" s="58"/>
      <c r="F1132" s="15"/>
      <c r="G1132" s="39"/>
      <c r="H1132" s="67">
        <f t="shared" si="300"/>
        <v>0</v>
      </c>
      <c r="I1132" s="67">
        <f t="shared" si="300"/>
        <v>0</v>
      </c>
      <c r="J1132" s="67">
        <f t="shared" si="300"/>
        <v>0</v>
      </c>
      <c r="K1132" s="67">
        <f t="shared" si="300"/>
        <v>0</v>
      </c>
      <c r="L1132" s="67">
        <f t="shared" si="300"/>
        <v>0</v>
      </c>
      <c r="M1132" s="67">
        <f t="shared" si="300"/>
        <v>0</v>
      </c>
      <c r="N1132" s="67">
        <f t="shared" si="300"/>
        <v>0</v>
      </c>
      <c r="O1132" s="96"/>
    </row>
    <row r="1133" spans="1:15" hidden="1" outlineLevel="2" x14ac:dyDescent="0.2">
      <c r="A1133" s="26" t="s">
        <v>283</v>
      </c>
      <c r="B1133"/>
      <c r="C1133"/>
      <c r="D1133" s="59"/>
      <c r="E1133" s="26"/>
      <c r="F1133" s="15"/>
      <c r="G1133" s="39"/>
      <c r="H1133" s="67"/>
      <c r="I1133" s="67"/>
      <c r="J1133" s="67"/>
      <c r="K1133" s="67"/>
      <c r="L1133" s="67"/>
      <c r="M1133" s="67"/>
      <c r="N1133" s="67"/>
      <c r="O1133" s="96"/>
    </row>
    <row r="1134" spans="1:15" s="26" customFormat="1" hidden="1" outlineLevel="2" x14ac:dyDescent="0.2">
      <c r="A1134" s="26" t="s">
        <v>283</v>
      </c>
      <c r="B1134"/>
      <c r="C1134"/>
      <c r="D1134" s="59" t="str">
        <f>$D$196</f>
        <v>Grade Level Teacher</v>
      </c>
      <c r="E1134" s="58"/>
      <c r="F1134" s="15"/>
      <c r="G1134" s="39"/>
      <c r="H1134" s="67">
        <f t="shared" ref="H1134:N1139" si="301">H196*$F$71</f>
        <v>0</v>
      </c>
      <c r="I1134" s="67">
        <f t="shared" si="301"/>
        <v>0</v>
      </c>
      <c r="J1134" s="67">
        <f t="shared" si="301"/>
        <v>0</v>
      </c>
      <c r="K1134" s="67">
        <f t="shared" si="301"/>
        <v>0</v>
      </c>
      <c r="L1134" s="67">
        <f t="shared" si="301"/>
        <v>0</v>
      </c>
      <c r="M1134" s="67">
        <f t="shared" si="301"/>
        <v>0</v>
      </c>
      <c r="N1134" s="67">
        <f t="shared" si="301"/>
        <v>0</v>
      </c>
      <c r="O1134" s="96"/>
    </row>
    <row r="1135" spans="1:15" s="26" customFormat="1" hidden="1" outlineLevel="2" x14ac:dyDescent="0.2">
      <c r="A1135" s="26" t="s">
        <v>283</v>
      </c>
      <c r="B1135"/>
      <c r="C1135"/>
      <c r="D1135" s="59" t="str">
        <f>$D$197</f>
        <v>Grade Level Teacher</v>
      </c>
      <c r="E1135" s="58"/>
      <c r="F1135" s="15"/>
      <c r="G1135" s="39"/>
      <c r="H1135" s="67">
        <f t="shared" si="301"/>
        <v>0</v>
      </c>
      <c r="I1135" s="67">
        <f t="shared" si="301"/>
        <v>0</v>
      </c>
      <c r="J1135" s="67">
        <f t="shared" si="301"/>
        <v>0</v>
      </c>
      <c r="K1135" s="67">
        <f t="shared" si="301"/>
        <v>0</v>
      </c>
      <c r="L1135" s="67">
        <f t="shared" si="301"/>
        <v>0</v>
      </c>
      <c r="M1135" s="67">
        <f t="shared" si="301"/>
        <v>0</v>
      </c>
      <c r="N1135" s="67">
        <f t="shared" si="301"/>
        <v>0</v>
      </c>
      <c r="O1135" s="96"/>
    </row>
    <row r="1136" spans="1:15" s="26" customFormat="1" hidden="1" outlineLevel="2" x14ac:dyDescent="0.2">
      <c r="A1136" s="26" t="s">
        <v>283</v>
      </c>
      <c r="B1136"/>
      <c r="C1136"/>
      <c r="D1136" s="59" t="str">
        <f>$D$198</f>
        <v>Grade Level Teacher</v>
      </c>
      <c r="E1136" s="58"/>
      <c r="F1136" s="15"/>
      <c r="G1136" s="39"/>
      <c r="H1136" s="67">
        <f t="shared" si="301"/>
        <v>0</v>
      </c>
      <c r="I1136" s="67">
        <f t="shared" si="301"/>
        <v>0</v>
      </c>
      <c r="J1136" s="67">
        <f t="shared" si="301"/>
        <v>0</v>
      </c>
      <c r="K1136" s="67">
        <f t="shared" si="301"/>
        <v>0</v>
      </c>
      <c r="L1136" s="67">
        <f t="shared" si="301"/>
        <v>0</v>
      </c>
      <c r="M1136" s="67">
        <f t="shared" si="301"/>
        <v>0</v>
      </c>
      <c r="N1136" s="67">
        <f t="shared" si="301"/>
        <v>0</v>
      </c>
      <c r="O1136" s="96"/>
    </row>
    <row r="1137" spans="1:15" s="26" customFormat="1" hidden="1" outlineLevel="2" x14ac:dyDescent="0.2">
      <c r="A1137" s="26" t="s">
        <v>283</v>
      </c>
      <c r="B1137"/>
      <c r="C1137"/>
      <c r="D1137" s="59" t="str">
        <f>$D$199</f>
        <v>Grade Level Teacher</v>
      </c>
      <c r="E1137" s="58"/>
      <c r="F1137" s="15"/>
      <c r="G1137" s="39"/>
      <c r="H1137" s="67">
        <f t="shared" si="301"/>
        <v>0</v>
      </c>
      <c r="I1137" s="67">
        <f t="shared" si="301"/>
        <v>0</v>
      </c>
      <c r="J1137" s="67">
        <f t="shared" si="301"/>
        <v>0</v>
      </c>
      <c r="K1137" s="67">
        <f t="shared" si="301"/>
        <v>0</v>
      </c>
      <c r="L1137" s="67">
        <f t="shared" si="301"/>
        <v>0</v>
      </c>
      <c r="M1137" s="67">
        <f t="shared" si="301"/>
        <v>0</v>
      </c>
      <c r="N1137" s="67">
        <f t="shared" si="301"/>
        <v>0</v>
      </c>
      <c r="O1137" s="96"/>
    </row>
    <row r="1138" spans="1:15" s="26" customFormat="1" hidden="1" outlineLevel="2" x14ac:dyDescent="0.2">
      <c r="A1138" s="26" t="s">
        <v>283</v>
      </c>
      <c r="B1138"/>
      <c r="C1138"/>
      <c r="D1138" s="59" t="str">
        <f>$D$200</f>
        <v>Grade Level Teacher</v>
      </c>
      <c r="E1138" s="58"/>
      <c r="F1138" s="15"/>
      <c r="G1138" s="39"/>
      <c r="H1138" s="67">
        <f t="shared" si="301"/>
        <v>0</v>
      </c>
      <c r="I1138" s="67">
        <f t="shared" si="301"/>
        <v>0</v>
      </c>
      <c r="J1138" s="67">
        <f t="shared" si="301"/>
        <v>0</v>
      </c>
      <c r="K1138" s="67">
        <f t="shared" si="301"/>
        <v>0</v>
      </c>
      <c r="L1138" s="67">
        <f t="shared" si="301"/>
        <v>0</v>
      </c>
      <c r="M1138" s="67">
        <f t="shared" si="301"/>
        <v>0</v>
      </c>
      <c r="N1138" s="67">
        <f t="shared" si="301"/>
        <v>0</v>
      </c>
      <c r="O1138" s="96"/>
    </row>
    <row r="1139" spans="1:15" s="26" customFormat="1" hidden="1" outlineLevel="2" x14ac:dyDescent="0.2">
      <c r="A1139" s="26" t="s">
        <v>283</v>
      </c>
      <c r="B1139"/>
      <c r="C1139"/>
      <c r="D1139" s="59" t="str">
        <f>$D$201</f>
        <v>Grade Level Teacher</v>
      </c>
      <c r="E1139" s="58"/>
      <c r="F1139" s="15"/>
      <c r="G1139" s="39"/>
      <c r="H1139" s="67">
        <f t="shared" si="301"/>
        <v>0</v>
      </c>
      <c r="I1139" s="67">
        <f t="shared" si="301"/>
        <v>0</v>
      </c>
      <c r="J1139" s="67">
        <f t="shared" si="301"/>
        <v>0</v>
      </c>
      <c r="K1139" s="67">
        <f t="shared" si="301"/>
        <v>0</v>
      </c>
      <c r="L1139" s="67">
        <f t="shared" si="301"/>
        <v>0</v>
      </c>
      <c r="M1139" s="67">
        <f t="shared" si="301"/>
        <v>0</v>
      </c>
      <c r="N1139" s="67">
        <f t="shared" si="301"/>
        <v>0</v>
      </c>
      <c r="O1139" s="96"/>
    </row>
    <row r="1140" spans="1:15" hidden="1" outlineLevel="2" x14ac:dyDescent="0.2">
      <c r="A1140" s="26" t="s">
        <v>283</v>
      </c>
      <c r="B1140"/>
      <c r="C1140"/>
      <c r="D1140" s="59"/>
      <c r="E1140" s="26"/>
      <c r="F1140" s="15"/>
      <c r="G1140" s="39"/>
      <c r="H1140" s="67"/>
      <c r="I1140" s="67"/>
      <c r="J1140" s="67"/>
      <c r="K1140" s="67"/>
      <c r="L1140" s="67"/>
      <c r="M1140" s="67"/>
      <c r="N1140" s="67"/>
      <c r="O1140" s="96"/>
    </row>
    <row r="1141" spans="1:15" s="26" customFormat="1" hidden="1" outlineLevel="2" x14ac:dyDescent="0.2">
      <c r="A1141" s="26" t="s">
        <v>283</v>
      </c>
      <c r="B1141"/>
      <c r="C1141"/>
      <c r="D1141" s="59" t="str">
        <f>$D$203</f>
        <v>Grade Level Teacher</v>
      </c>
      <c r="E1141" s="58"/>
      <c r="F1141" s="15"/>
      <c r="G1141" s="39"/>
      <c r="H1141" s="67">
        <f t="shared" ref="H1141:N1145" si="302">H203*$F$71</f>
        <v>0</v>
      </c>
      <c r="I1141" s="67">
        <f t="shared" si="302"/>
        <v>0</v>
      </c>
      <c r="J1141" s="67">
        <f t="shared" si="302"/>
        <v>0</v>
      </c>
      <c r="K1141" s="67">
        <f t="shared" si="302"/>
        <v>0</v>
      </c>
      <c r="L1141" s="67">
        <f t="shared" si="302"/>
        <v>0</v>
      </c>
      <c r="M1141" s="67">
        <f t="shared" si="302"/>
        <v>0</v>
      </c>
      <c r="N1141" s="67">
        <f t="shared" si="302"/>
        <v>0</v>
      </c>
      <c r="O1141" s="96"/>
    </row>
    <row r="1142" spans="1:15" s="26" customFormat="1" hidden="1" outlineLevel="2" x14ac:dyDescent="0.2">
      <c r="A1142" s="26" t="s">
        <v>283</v>
      </c>
      <c r="B1142"/>
      <c r="C1142"/>
      <c r="D1142" s="59" t="str">
        <f>$D$204</f>
        <v>Grade Level Teacher</v>
      </c>
      <c r="E1142" s="58"/>
      <c r="F1142" s="15"/>
      <c r="G1142" s="39"/>
      <c r="H1142" s="67">
        <f t="shared" si="302"/>
        <v>0</v>
      </c>
      <c r="I1142" s="67">
        <f t="shared" si="302"/>
        <v>0</v>
      </c>
      <c r="J1142" s="67">
        <f t="shared" si="302"/>
        <v>0</v>
      </c>
      <c r="K1142" s="67">
        <f t="shared" si="302"/>
        <v>0</v>
      </c>
      <c r="L1142" s="67">
        <f t="shared" si="302"/>
        <v>0</v>
      </c>
      <c r="M1142" s="67">
        <f t="shared" si="302"/>
        <v>0</v>
      </c>
      <c r="N1142" s="67">
        <f t="shared" si="302"/>
        <v>0</v>
      </c>
      <c r="O1142" s="96"/>
    </row>
    <row r="1143" spans="1:15" s="26" customFormat="1" hidden="1" outlineLevel="2" x14ac:dyDescent="0.2">
      <c r="A1143" s="26" t="s">
        <v>283</v>
      </c>
      <c r="B1143"/>
      <c r="C1143"/>
      <c r="D1143" s="59" t="str">
        <f>$D$205</f>
        <v>Grade Level Teacher</v>
      </c>
      <c r="E1143" s="58"/>
      <c r="F1143" s="15"/>
      <c r="G1143" s="39"/>
      <c r="H1143" s="67">
        <f t="shared" si="302"/>
        <v>0</v>
      </c>
      <c r="I1143" s="67">
        <f t="shared" si="302"/>
        <v>0</v>
      </c>
      <c r="J1143" s="67">
        <f t="shared" si="302"/>
        <v>0</v>
      </c>
      <c r="K1143" s="67">
        <f t="shared" si="302"/>
        <v>0</v>
      </c>
      <c r="L1143" s="67">
        <f t="shared" si="302"/>
        <v>0</v>
      </c>
      <c r="M1143" s="67">
        <f t="shared" si="302"/>
        <v>0</v>
      </c>
      <c r="N1143" s="67">
        <f t="shared" si="302"/>
        <v>0</v>
      </c>
      <c r="O1143" s="96"/>
    </row>
    <row r="1144" spans="1:15" s="26" customFormat="1" hidden="1" outlineLevel="2" x14ac:dyDescent="0.2">
      <c r="A1144" s="26" t="s">
        <v>283</v>
      </c>
      <c r="B1144"/>
      <c r="C1144"/>
      <c r="D1144" s="59" t="str">
        <f>$D$206</f>
        <v>Grade Level Teacher</v>
      </c>
      <c r="E1144" s="58"/>
      <c r="F1144" s="15"/>
      <c r="G1144" s="39"/>
      <c r="H1144" s="67">
        <f t="shared" si="302"/>
        <v>0</v>
      </c>
      <c r="I1144" s="67">
        <f t="shared" si="302"/>
        <v>0</v>
      </c>
      <c r="J1144" s="67">
        <f t="shared" si="302"/>
        <v>0</v>
      </c>
      <c r="K1144" s="67">
        <f t="shared" si="302"/>
        <v>0</v>
      </c>
      <c r="L1144" s="67">
        <f t="shared" si="302"/>
        <v>0</v>
      </c>
      <c r="M1144" s="67">
        <f t="shared" si="302"/>
        <v>0</v>
      </c>
      <c r="N1144" s="67">
        <f t="shared" si="302"/>
        <v>0</v>
      </c>
      <c r="O1144" s="96"/>
    </row>
    <row r="1145" spans="1:15" s="26" customFormat="1" hidden="1" outlineLevel="2" x14ac:dyDescent="0.2">
      <c r="A1145" s="26" t="s">
        <v>283</v>
      </c>
      <c r="B1145"/>
      <c r="C1145"/>
      <c r="D1145" s="59" t="str">
        <f>$D$207</f>
        <v>Grade Level Teacher</v>
      </c>
      <c r="E1145" s="58"/>
      <c r="F1145" s="15"/>
      <c r="G1145" s="39"/>
      <c r="H1145" s="67">
        <f t="shared" si="302"/>
        <v>0</v>
      </c>
      <c r="I1145" s="67">
        <f t="shared" si="302"/>
        <v>0</v>
      </c>
      <c r="J1145" s="67">
        <f t="shared" si="302"/>
        <v>0</v>
      </c>
      <c r="K1145" s="67">
        <f t="shared" si="302"/>
        <v>0</v>
      </c>
      <c r="L1145" s="67">
        <f t="shared" si="302"/>
        <v>0</v>
      </c>
      <c r="M1145" s="67">
        <f t="shared" si="302"/>
        <v>0</v>
      </c>
      <c r="N1145" s="67">
        <f t="shared" si="302"/>
        <v>0</v>
      </c>
      <c r="O1145" s="96"/>
    </row>
    <row r="1146" spans="1:15" s="26" customFormat="1" hidden="1" outlineLevel="2" x14ac:dyDescent="0.2">
      <c r="A1146" s="26" t="s">
        <v>283</v>
      </c>
      <c r="B1146"/>
      <c r="C1146"/>
      <c r="D1146" s="59"/>
      <c r="E1146" s="58"/>
      <c r="F1146" s="15"/>
      <c r="G1146" s="39"/>
      <c r="H1146" s="67"/>
      <c r="I1146" s="67"/>
      <c r="J1146" s="67"/>
      <c r="K1146" s="67"/>
      <c r="L1146" s="67"/>
      <c r="M1146" s="67"/>
      <c r="N1146" s="67"/>
      <c r="O1146" s="96"/>
    </row>
    <row r="1147" spans="1:15" s="26" customFormat="1" hidden="1" outlineLevel="2" x14ac:dyDescent="0.2">
      <c r="A1147" s="26" t="s">
        <v>283</v>
      </c>
      <c r="B1147"/>
      <c r="C1147"/>
      <c r="D1147" s="59" t="str">
        <f>$D$209</f>
        <v>Grade Level Teacher</v>
      </c>
      <c r="E1147" s="58"/>
      <c r="F1147" s="15"/>
      <c r="G1147" s="39"/>
      <c r="H1147" s="67">
        <f t="shared" ref="H1147:N1151" si="303">H209*$F$71</f>
        <v>0</v>
      </c>
      <c r="I1147" s="67">
        <f t="shared" si="303"/>
        <v>0</v>
      </c>
      <c r="J1147" s="67">
        <f t="shared" si="303"/>
        <v>0</v>
      </c>
      <c r="K1147" s="67">
        <f t="shared" si="303"/>
        <v>0</v>
      </c>
      <c r="L1147" s="67">
        <f t="shared" si="303"/>
        <v>0</v>
      </c>
      <c r="M1147" s="67">
        <f t="shared" si="303"/>
        <v>0</v>
      </c>
      <c r="N1147" s="67">
        <f t="shared" si="303"/>
        <v>0</v>
      </c>
      <c r="O1147" s="96"/>
    </row>
    <row r="1148" spans="1:15" s="26" customFormat="1" hidden="1" outlineLevel="2" x14ac:dyDescent="0.2">
      <c r="A1148" s="26" t="s">
        <v>283</v>
      </c>
      <c r="B1148"/>
      <c r="C1148"/>
      <c r="D1148" s="59" t="str">
        <f>$D$210</f>
        <v>Grade Level Teacher</v>
      </c>
      <c r="E1148" s="58"/>
      <c r="F1148" s="15"/>
      <c r="G1148" s="39"/>
      <c r="H1148" s="67">
        <f t="shared" si="303"/>
        <v>0</v>
      </c>
      <c r="I1148" s="67">
        <f t="shared" si="303"/>
        <v>0</v>
      </c>
      <c r="J1148" s="67">
        <f t="shared" si="303"/>
        <v>0</v>
      </c>
      <c r="K1148" s="67">
        <f t="shared" si="303"/>
        <v>0</v>
      </c>
      <c r="L1148" s="67">
        <f t="shared" si="303"/>
        <v>0</v>
      </c>
      <c r="M1148" s="67">
        <f t="shared" si="303"/>
        <v>0</v>
      </c>
      <c r="N1148" s="67">
        <f t="shared" si="303"/>
        <v>0</v>
      </c>
      <c r="O1148" s="96"/>
    </row>
    <row r="1149" spans="1:15" s="26" customFormat="1" hidden="1" outlineLevel="2" x14ac:dyDescent="0.2">
      <c r="A1149" s="26" t="s">
        <v>283</v>
      </c>
      <c r="B1149"/>
      <c r="C1149"/>
      <c r="D1149" s="59" t="str">
        <f>$D$211</f>
        <v>Grade Level Teacher</v>
      </c>
      <c r="E1149" s="58"/>
      <c r="F1149" s="15"/>
      <c r="G1149" s="39"/>
      <c r="H1149" s="67">
        <f t="shared" si="303"/>
        <v>0</v>
      </c>
      <c r="I1149" s="67">
        <f t="shared" si="303"/>
        <v>0</v>
      </c>
      <c r="J1149" s="67">
        <f t="shared" si="303"/>
        <v>0</v>
      </c>
      <c r="K1149" s="67">
        <f t="shared" si="303"/>
        <v>0</v>
      </c>
      <c r="L1149" s="67">
        <f t="shared" si="303"/>
        <v>0</v>
      </c>
      <c r="M1149" s="67">
        <f t="shared" si="303"/>
        <v>0</v>
      </c>
      <c r="N1149" s="67">
        <f t="shared" si="303"/>
        <v>0</v>
      </c>
      <c r="O1149" s="96"/>
    </row>
    <row r="1150" spans="1:15" s="26" customFormat="1" hidden="1" outlineLevel="2" x14ac:dyDescent="0.2">
      <c r="A1150" s="26" t="s">
        <v>283</v>
      </c>
      <c r="B1150"/>
      <c r="C1150"/>
      <c r="D1150" s="59" t="str">
        <f>$D$212</f>
        <v>Grade Level Teacher</v>
      </c>
      <c r="E1150" s="58"/>
      <c r="F1150" s="15"/>
      <c r="G1150" s="39"/>
      <c r="H1150" s="67">
        <f t="shared" si="303"/>
        <v>0</v>
      </c>
      <c r="I1150" s="67">
        <f t="shared" si="303"/>
        <v>0</v>
      </c>
      <c r="J1150" s="67">
        <f t="shared" si="303"/>
        <v>0</v>
      </c>
      <c r="K1150" s="67">
        <f t="shared" si="303"/>
        <v>0</v>
      </c>
      <c r="L1150" s="67">
        <f t="shared" si="303"/>
        <v>0</v>
      </c>
      <c r="M1150" s="67">
        <f t="shared" si="303"/>
        <v>0</v>
      </c>
      <c r="N1150" s="67">
        <f t="shared" si="303"/>
        <v>0</v>
      </c>
      <c r="O1150" s="96"/>
    </row>
    <row r="1151" spans="1:15" s="26" customFormat="1" hidden="1" outlineLevel="2" x14ac:dyDescent="0.2">
      <c r="A1151" s="26" t="s">
        <v>283</v>
      </c>
      <c r="B1151"/>
      <c r="C1151"/>
      <c r="D1151" s="59" t="str">
        <f>$D$213</f>
        <v>`</v>
      </c>
      <c r="E1151" s="58"/>
      <c r="F1151" s="15"/>
      <c r="G1151" s="39"/>
      <c r="H1151" s="67">
        <f t="shared" si="303"/>
        <v>0</v>
      </c>
      <c r="I1151" s="67">
        <f t="shared" si="303"/>
        <v>0</v>
      </c>
      <c r="J1151" s="67">
        <f t="shared" si="303"/>
        <v>0</v>
      </c>
      <c r="K1151" s="67">
        <f t="shared" si="303"/>
        <v>0</v>
      </c>
      <c r="L1151" s="67">
        <f t="shared" si="303"/>
        <v>0</v>
      </c>
      <c r="M1151" s="67">
        <f t="shared" si="303"/>
        <v>0</v>
      </c>
      <c r="N1151" s="67">
        <f t="shared" si="303"/>
        <v>0</v>
      </c>
      <c r="O1151" s="96"/>
    </row>
    <row r="1152" spans="1:15" s="26" customFormat="1" hidden="1" outlineLevel="2" x14ac:dyDescent="0.2">
      <c r="A1152" s="26" t="s">
        <v>283</v>
      </c>
      <c r="B1152"/>
      <c r="C1152"/>
      <c r="D1152" s="59"/>
      <c r="E1152" s="58"/>
      <c r="F1152" s="15"/>
      <c r="G1152" s="39"/>
      <c r="H1152" s="67"/>
      <c r="I1152" s="67"/>
      <c r="J1152" s="67"/>
      <c r="K1152" s="67"/>
      <c r="L1152" s="67"/>
      <c r="M1152" s="67"/>
      <c r="N1152" s="67"/>
      <c r="O1152" s="96"/>
    </row>
    <row r="1153" spans="1:15" s="26" customFormat="1" hidden="1" outlineLevel="2" x14ac:dyDescent="0.2">
      <c r="A1153" s="26" t="s">
        <v>283</v>
      </c>
      <c r="B1153"/>
      <c r="C1153"/>
      <c r="D1153" s="59" t="str">
        <f>$D$215</f>
        <v>Grade Level Teacher</v>
      </c>
      <c r="E1153" s="58"/>
      <c r="F1153" s="15"/>
      <c r="G1153" s="39"/>
      <c r="H1153" s="67">
        <f t="shared" ref="H1153:N1157" si="304">H215*$F$71</f>
        <v>0</v>
      </c>
      <c r="I1153" s="67">
        <f t="shared" si="304"/>
        <v>0</v>
      </c>
      <c r="J1153" s="67">
        <f t="shared" si="304"/>
        <v>0</v>
      </c>
      <c r="K1153" s="67">
        <f t="shared" si="304"/>
        <v>0</v>
      </c>
      <c r="L1153" s="67">
        <f t="shared" si="304"/>
        <v>0</v>
      </c>
      <c r="M1153" s="67">
        <f t="shared" si="304"/>
        <v>0</v>
      </c>
      <c r="N1153" s="67">
        <f t="shared" si="304"/>
        <v>0</v>
      </c>
      <c r="O1153" s="96"/>
    </row>
    <row r="1154" spans="1:15" s="26" customFormat="1" hidden="1" outlineLevel="2" x14ac:dyDescent="0.2">
      <c r="A1154" s="26" t="s">
        <v>283</v>
      </c>
      <c r="B1154"/>
      <c r="C1154"/>
      <c r="D1154" s="59" t="str">
        <f>$D$216</f>
        <v>Grade Level Teacher</v>
      </c>
      <c r="E1154" s="58"/>
      <c r="F1154" s="15"/>
      <c r="G1154" s="39"/>
      <c r="H1154" s="67">
        <f t="shared" si="304"/>
        <v>0</v>
      </c>
      <c r="I1154" s="67">
        <f t="shared" si="304"/>
        <v>0</v>
      </c>
      <c r="J1154" s="67">
        <f t="shared" si="304"/>
        <v>0</v>
      </c>
      <c r="K1154" s="67">
        <f t="shared" si="304"/>
        <v>0</v>
      </c>
      <c r="L1154" s="67">
        <f t="shared" si="304"/>
        <v>0</v>
      </c>
      <c r="M1154" s="67">
        <f t="shared" si="304"/>
        <v>0</v>
      </c>
      <c r="N1154" s="67">
        <f t="shared" si="304"/>
        <v>0</v>
      </c>
      <c r="O1154" s="96"/>
    </row>
    <row r="1155" spans="1:15" s="26" customFormat="1" hidden="1" outlineLevel="2" x14ac:dyDescent="0.2">
      <c r="A1155" s="26" t="s">
        <v>283</v>
      </c>
      <c r="B1155"/>
      <c r="C1155"/>
      <c r="D1155" s="59" t="str">
        <f>$D$217</f>
        <v>Grade Level Teacher</v>
      </c>
      <c r="E1155" s="58"/>
      <c r="F1155" s="15"/>
      <c r="G1155" s="39"/>
      <c r="H1155" s="67">
        <f t="shared" si="304"/>
        <v>0</v>
      </c>
      <c r="I1155" s="67">
        <f t="shared" si="304"/>
        <v>0</v>
      </c>
      <c r="J1155" s="67">
        <f t="shared" si="304"/>
        <v>0</v>
      </c>
      <c r="K1155" s="67">
        <f t="shared" si="304"/>
        <v>0</v>
      </c>
      <c r="L1155" s="67">
        <f t="shared" si="304"/>
        <v>0</v>
      </c>
      <c r="M1155" s="67">
        <f t="shared" si="304"/>
        <v>0</v>
      </c>
      <c r="N1155" s="67">
        <f t="shared" si="304"/>
        <v>0</v>
      </c>
      <c r="O1155" s="96"/>
    </row>
    <row r="1156" spans="1:15" s="26" customFormat="1" hidden="1" outlineLevel="2" x14ac:dyDescent="0.2">
      <c r="A1156" s="26" t="s">
        <v>283</v>
      </c>
      <c r="B1156"/>
      <c r="C1156"/>
      <c r="D1156" s="59" t="str">
        <f>$D$218</f>
        <v>Grade Level Teacher</v>
      </c>
      <c r="E1156" s="58"/>
      <c r="F1156" s="15"/>
      <c r="G1156" s="39"/>
      <c r="H1156" s="67">
        <f t="shared" si="304"/>
        <v>0</v>
      </c>
      <c r="I1156" s="67">
        <f t="shared" si="304"/>
        <v>0</v>
      </c>
      <c r="J1156" s="67">
        <f t="shared" si="304"/>
        <v>0</v>
      </c>
      <c r="K1156" s="67">
        <f t="shared" si="304"/>
        <v>0</v>
      </c>
      <c r="L1156" s="67">
        <f t="shared" si="304"/>
        <v>0</v>
      </c>
      <c r="M1156" s="67">
        <f t="shared" si="304"/>
        <v>0</v>
      </c>
      <c r="N1156" s="67">
        <f t="shared" si="304"/>
        <v>0</v>
      </c>
      <c r="O1156" s="96"/>
    </row>
    <row r="1157" spans="1:15" s="26" customFormat="1" hidden="1" outlineLevel="2" x14ac:dyDescent="0.2">
      <c r="A1157" s="26" t="s">
        <v>283</v>
      </c>
      <c r="B1157"/>
      <c r="C1157"/>
      <c r="D1157" s="59" t="str">
        <f>$D$219</f>
        <v>Grade Level Teacher</v>
      </c>
      <c r="E1157" s="58"/>
      <c r="F1157" s="15"/>
      <c r="G1157" s="39"/>
      <c r="H1157" s="67">
        <f t="shared" si="304"/>
        <v>0</v>
      </c>
      <c r="I1157" s="67">
        <f t="shared" si="304"/>
        <v>0</v>
      </c>
      <c r="J1157" s="67">
        <f t="shared" si="304"/>
        <v>0</v>
      </c>
      <c r="K1157" s="67">
        <f t="shared" si="304"/>
        <v>0</v>
      </c>
      <c r="L1157" s="67">
        <f t="shared" si="304"/>
        <v>0</v>
      </c>
      <c r="M1157" s="67">
        <f t="shared" si="304"/>
        <v>0</v>
      </c>
      <c r="N1157" s="67">
        <f t="shared" si="304"/>
        <v>0</v>
      </c>
      <c r="O1157" s="96"/>
    </row>
    <row r="1158" spans="1:15" hidden="1" outlineLevel="2" x14ac:dyDescent="0.2">
      <c r="A1158" s="26" t="s">
        <v>283</v>
      </c>
      <c r="B1158"/>
      <c r="C1158"/>
      <c r="D1158" s="59"/>
      <c r="E1158" s="26"/>
      <c r="F1158" s="26"/>
      <c r="G1158" s="39"/>
      <c r="H1158" s="67"/>
      <c r="I1158" s="67"/>
      <c r="J1158" s="67"/>
      <c r="K1158" s="67"/>
      <c r="L1158" s="67"/>
      <c r="M1158" s="67"/>
      <c r="N1158" s="67"/>
      <c r="O1158" s="96"/>
    </row>
    <row r="1159" spans="1:15" s="26" customFormat="1" hidden="1" outlineLevel="2" x14ac:dyDescent="0.2">
      <c r="A1159" s="26" t="s">
        <v>283</v>
      </c>
      <c r="B1159"/>
      <c r="C1159"/>
      <c r="D1159" s="59" t="str">
        <f>$D$221</f>
        <v>Grade Level Teacher</v>
      </c>
      <c r="E1159" s="58"/>
      <c r="F1159" s="15"/>
      <c r="G1159" s="39"/>
      <c r="H1159" s="67">
        <f t="shared" ref="H1159:N1163" si="305">H221*$F$71</f>
        <v>0</v>
      </c>
      <c r="I1159" s="67">
        <f t="shared" si="305"/>
        <v>0</v>
      </c>
      <c r="J1159" s="67">
        <f t="shared" si="305"/>
        <v>0</v>
      </c>
      <c r="K1159" s="67">
        <f t="shared" si="305"/>
        <v>0</v>
      </c>
      <c r="L1159" s="67">
        <f t="shared" si="305"/>
        <v>0</v>
      </c>
      <c r="M1159" s="67">
        <f t="shared" si="305"/>
        <v>0</v>
      </c>
      <c r="N1159" s="67">
        <f t="shared" si="305"/>
        <v>0</v>
      </c>
      <c r="O1159" s="96"/>
    </row>
    <row r="1160" spans="1:15" s="26" customFormat="1" hidden="1" outlineLevel="2" x14ac:dyDescent="0.2">
      <c r="A1160" s="26" t="s">
        <v>283</v>
      </c>
      <c r="B1160"/>
      <c r="C1160"/>
      <c r="D1160" s="59" t="str">
        <f>$D$222</f>
        <v>Grade Level Teacher</v>
      </c>
      <c r="E1160" s="58"/>
      <c r="F1160" s="15"/>
      <c r="G1160" s="39"/>
      <c r="H1160" s="67">
        <f t="shared" si="305"/>
        <v>0</v>
      </c>
      <c r="I1160" s="67">
        <f t="shared" si="305"/>
        <v>0</v>
      </c>
      <c r="J1160" s="67">
        <f t="shared" si="305"/>
        <v>0</v>
      </c>
      <c r="K1160" s="67">
        <f t="shared" si="305"/>
        <v>0</v>
      </c>
      <c r="L1160" s="67">
        <f t="shared" si="305"/>
        <v>0</v>
      </c>
      <c r="M1160" s="67">
        <f t="shared" si="305"/>
        <v>0</v>
      </c>
      <c r="N1160" s="67">
        <f t="shared" si="305"/>
        <v>0</v>
      </c>
      <c r="O1160" s="96"/>
    </row>
    <row r="1161" spans="1:15" s="26" customFormat="1" hidden="1" outlineLevel="2" x14ac:dyDescent="0.2">
      <c r="A1161" s="26" t="s">
        <v>283</v>
      </c>
      <c r="B1161"/>
      <c r="C1161"/>
      <c r="D1161" s="59" t="str">
        <f>$D$223</f>
        <v>Grade Level Teacher</v>
      </c>
      <c r="E1161" s="58"/>
      <c r="F1161" s="15"/>
      <c r="G1161" s="39"/>
      <c r="H1161" s="67">
        <f t="shared" si="305"/>
        <v>0</v>
      </c>
      <c r="I1161" s="67">
        <f t="shared" si="305"/>
        <v>0</v>
      </c>
      <c r="J1161" s="67">
        <f t="shared" si="305"/>
        <v>0</v>
      </c>
      <c r="K1161" s="67">
        <f t="shared" si="305"/>
        <v>0</v>
      </c>
      <c r="L1161" s="67">
        <f t="shared" si="305"/>
        <v>0</v>
      </c>
      <c r="M1161" s="67">
        <f t="shared" si="305"/>
        <v>0</v>
      </c>
      <c r="N1161" s="67">
        <f t="shared" si="305"/>
        <v>0</v>
      </c>
      <c r="O1161" s="96"/>
    </row>
    <row r="1162" spans="1:15" s="26" customFormat="1" hidden="1" outlineLevel="2" x14ac:dyDescent="0.2">
      <c r="A1162" s="26" t="s">
        <v>283</v>
      </c>
      <c r="B1162"/>
      <c r="C1162"/>
      <c r="D1162" s="59" t="str">
        <f>$D$224</f>
        <v>Grade Level Teacher</v>
      </c>
      <c r="E1162" s="58"/>
      <c r="F1162" s="15"/>
      <c r="G1162" s="39"/>
      <c r="H1162" s="67">
        <f t="shared" si="305"/>
        <v>0</v>
      </c>
      <c r="I1162" s="67">
        <f t="shared" si="305"/>
        <v>0</v>
      </c>
      <c r="J1162" s="67">
        <f t="shared" si="305"/>
        <v>0</v>
      </c>
      <c r="K1162" s="67">
        <f t="shared" si="305"/>
        <v>0</v>
      </c>
      <c r="L1162" s="67">
        <f t="shared" si="305"/>
        <v>0</v>
      </c>
      <c r="M1162" s="67">
        <f t="shared" si="305"/>
        <v>0</v>
      </c>
      <c r="N1162" s="67">
        <f t="shared" si="305"/>
        <v>0</v>
      </c>
      <c r="O1162" s="96"/>
    </row>
    <row r="1163" spans="1:15" s="26" customFormat="1" hidden="1" outlineLevel="2" x14ac:dyDescent="0.2">
      <c r="A1163" s="26" t="s">
        <v>283</v>
      </c>
      <c r="B1163"/>
      <c r="C1163"/>
      <c r="D1163" s="59" t="str">
        <f>$D$225</f>
        <v>Grade Level Teacher</v>
      </c>
      <c r="E1163" s="58"/>
      <c r="F1163" s="15"/>
      <c r="G1163" s="39"/>
      <c r="H1163" s="67">
        <f t="shared" si="305"/>
        <v>0</v>
      </c>
      <c r="I1163" s="67">
        <f t="shared" si="305"/>
        <v>0</v>
      </c>
      <c r="J1163" s="67">
        <f t="shared" si="305"/>
        <v>0</v>
      </c>
      <c r="K1163" s="67">
        <f t="shared" si="305"/>
        <v>0</v>
      </c>
      <c r="L1163" s="67">
        <f t="shared" si="305"/>
        <v>0</v>
      </c>
      <c r="M1163" s="67">
        <f t="shared" si="305"/>
        <v>0</v>
      </c>
      <c r="N1163" s="67">
        <f t="shared" si="305"/>
        <v>0</v>
      </c>
      <c r="O1163" s="96"/>
    </row>
    <row r="1164" spans="1:15" hidden="1" outlineLevel="2" x14ac:dyDescent="0.2">
      <c r="A1164" s="26" t="s">
        <v>283</v>
      </c>
      <c r="B1164"/>
      <c r="C1164"/>
      <c r="D1164" s="59"/>
      <c r="E1164" s="26"/>
      <c r="F1164" s="15"/>
      <c r="G1164" s="39"/>
      <c r="H1164" s="67"/>
      <c r="I1164" s="67"/>
      <c r="J1164" s="67"/>
      <c r="K1164" s="67"/>
      <c r="L1164" s="67"/>
      <c r="M1164" s="67"/>
      <c r="N1164" s="67"/>
      <c r="O1164" s="96"/>
    </row>
    <row r="1165" spans="1:15" s="26" customFormat="1" hidden="1" outlineLevel="2" x14ac:dyDescent="0.2">
      <c r="A1165" s="26" t="s">
        <v>283</v>
      </c>
      <c r="B1165"/>
      <c r="C1165"/>
      <c r="D1165" s="59" t="str">
        <f>$D$227</f>
        <v>Grade Level Teacher</v>
      </c>
      <c r="E1165" s="58"/>
      <c r="F1165" s="15"/>
      <c r="G1165" s="39"/>
      <c r="H1165" s="67">
        <f t="shared" ref="H1165:N1169" si="306">H227*$F$71</f>
        <v>0</v>
      </c>
      <c r="I1165" s="67">
        <f t="shared" si="306"/>
        <v>0</v>
      </c>
      <c r="J1165" s="67">
        <f t="shared" si="306"/>
        <v>0</v>
      </c>
      <c r="K1165" s="67">
        <f t="shared" si="306"/>
        <v>0</v>
      </c>
      <c r="L1165" s="67">
        <f t="shared" si="306"/>
        <v>0</v>
      </c>
      <c r="M1165" s="67">
        <f t="shared" si="306"/>
        <v>0</v>
      </c>
      <c r="N1165" s="67">
        <f t="shared" si="306"/>
        <v>0</v>
      </c>
      <c r="O1165" s="96"/>
    </row>
    <row r="1166" spans="1:15" s="26" customFormat="1" hidden="1" outlineLevel="2" x14ac:dyDescent="0.2">
      <c r="A1166" s="26" t="s">
        <v>283</v>
      </c>
      <c r="B1166"/>
      <c r="C1166"/>
      <c r="D1166" s="59" t="str">
        <f>$D$228</f>
        <v>Grade Level Teacher</v>
      </c>
      <c r="E1166" s="58"/>
      <c r="F1166" s="15"/>
      <c r="G1166" s="39"/>
      <c r="H1166" s="67">
        <f t="shared" si="306"/>
        <v>0</v>
      </c>
      <c r="I1166" s="67">
        <f t="shared" si="306"/>
        <v>0</v>
      </c>
      <c r="J1166" s="67">
        <f t="shared" si="306"/>
        <v>0</v>
      </c>
      <c r="K1166" s="67">
        <f t="shared" si="306"/>
        <v>0</v>
      </c>
      <c r="L1166" s="67">
        <f t="shared" si="306"/>
        <v>0</v>
      </c>
      <c r="M1166" s="67">
        <f t="shared" si="306"/>
        <v>0</v>
      </c>
      <c r="N1166" s="67">
        <f t="shared" si="306"/>
        <v>0</v>
      </c>
      <c r="O1166" s="96"/>
    </row>
    <row r="1167" spans="1:15" s="26" customFormat="1" hidden="1" outlineLevel="2" x14ac:dyDescent="0.2">
      <c r="A1167" s="26" t="s">
        <v>283</v>
      </c>
      <c r="B1167"/>
      <c r="C1167"/>
      <c r="D1167" s="59" t="str">
        <f>$D$229</f>
        <v>Grade Level Teacher</v>
      </c>
      <c r="E1167" s="58"/>
      <c r="F1167" s="15"/>
      <c r="G1167" s="39"/>
      <c r="H1167" s="67">
        <f t="shared" si="306"/>
        <v>0</v>
      </c>
      <c r="I1167" s="67">
        <f t="shared" si="306"/>
        <v>0</v>
      </c>
      <c r="J1167" s="67">
        <f t="shared" si="306"/>
        <v>0</v>
      </c>
      <c r="K1167" s="67">
        <f t="shared" si="306"/>
        <v>0</v>
      </c>
      <c r="L1167" s="67">
        <f t="shared" si="306"/>
        <v>0</v>
      </c>
      <c r="M1167" s="67">
        <f t="shared" si="306"/>
        <v>0</v>
      </c>
      <c r="N1167" s="67">
        <f t="shared" si="306"/>
        <v>0</v>
      </c>
      <c r="O1167" s="96"/>
    </row>
    <row r="1168" spans="1:15" s="26" customFormat="1" hidden="1" outlineLevel="2" x14ac:dyDescent="0.2">
      <c r="A1168" s="26" t="s">
        <v>283</v>
      </c>
      <c r="B1168"/>
      <c r="C1168"/>
      <c r="D1168" s="59" t="str">
        <f>$D$230</f>
        <v>Grade Level Teacher</v>
      </c>
      <c r="E1168" s="58"/>
      <c r="F1168" s="15"/>
      <c r="G1168" s="39"/>
      <c r="H1168" s="67">
        <f t="shared" si="306"/>
        <v>0</v>
      </c>
      <c r="I1168" s="67">
        <f t="shared" si="306"/>
        <v>0</v>
      </c>
      <c r="J1168" s="67">
        <f t="shared" si="306"/>
        <v>0</v>
      </c>
      <c r="K1168" s="67">
        <f t="shared" si="306"/>
        <v>0</v>
      </c>
      <c r="L1168" s="67">
        <f t="shared" si="306"/>
        <v>0</v>
      </c>
      <c r="M1168" s="67">
        <f t="shared" si="306"/>
        <v>0</v>
      </c>
      <c r="N1168" s="67">
        <f t="shared" si="306"/>
        <v>0</v>
      </c>
      <c r="O1168" s="96"/>
    </row>
    <row r="1169" spans="1:15" s="26" customFormat="1" hidden="1" outlineLevel="2" x14ac:dyDescent="0.2">
      <c r="A1169" s="26" t="s">
        <v>283</v>
      </c>
      <c r="B1169"/>
      <c r="C1169"/>
      <c r="D1169" s="59" t="str">
        <f>$D$231</f>
        <v>Grade Level Teacher</v>
      </c>
      <c r="E1169" s="58"/>
      <c r="F1169" s="15"/>
      <c r="G1169" s="39"/>
      <c r="H1169" s="67">
        <f t="shared" si="306"/>
        <v>0</v>
      </c>
      <c r="I1169" s="67">
        <f t="shared" si="306"/>
        <v>0</v>
      </c>
      <c r="J1169" s="67">
        <f t="shared" si="306"/>
        <v>0</v>
      </c>
      <c r="K1169" s="67">
        <f t="shared" si="306"/>
        <v>0</v>
      </c>
      <c r="L1169" s="67">
        <f t="shared" si="306"/>
        <v>0</v>
      </c>
      <c r="M1169" s="67">
        <f t="shared" si="306"/>
        <v>0</v>
      </c>
      <c r="N1169" s="67">
        <f t="shared" si="306"/>
        <v>0</v>
      </c>
      <c r="O1169" s="96"/>
    </row>
    <row r="1170" spans="1:15" s="26" customFormat="1" hidden="1" outlineLevel="2" x14ac:dyDescent="0.2">
      <c r="A1170" s="26" t="s">
        <v>283</v>
      </c>
      <c r="B1170"/>
      <c r="C1170"/>
      <c r="D1170" s="59"/>
      <c r="E1170" s="58"/>
      <c r="F1170" s="15"/>
      <c r="G1170" s="39"/>
      <c r="H1170" s="67"/>
      <c r="I1170" s="67"/>
      <c r="J1170" s="67"/>
      <c r="K1170" s="67"/>
      <c r="L1170" s="67"/>
      <c r="M1170" s="67"/>
      <c r="N1170" s="67"/>
      <c r="O1170" s="96"/>
    </row>
    <row r="1171" spans="1:15" s="26" customFormat="1" hidden="1" outlineLevel="2" x14ac:dyDescent="0.2">
      <c r="A1171" s="26" t="s">
        <v>283</v>
      </c>
      <c r="B1171"/>
      <c r="C1171"/>
      <c r="D1171" s="59" t="str">
        <f>$D$233</f>
        <v>Grade Level Teacher</v>
      </c>
      <c r="E1171" s="58"/>
      <c r="F1171" s="15"/>
      <c r="G1171" s="39"/>
      <c r="H1171" s="67">
        <f t="shared" ref="H1171:N1175" si="307">H233*$F$71</f>
        <v>0</v>
      </c>
      <c r="I1171" s="67">
        <f t="shared" si="307"/>
        <v>0</v>
      </c>
      <c r="J1171" s="67">
        <f t="shared" si="307"/>
        <v>0</v>
      </c>
      <c r="K1171" s="67">
        <f t="shared" si="307"/>
        <v>0</v>
      </c>
      <c r="L1171" s="67">
        <f t="shared" si="307"/>
        <v>0</v>
      </c>
      <c r="M1171" s="67">
        <f t="shared" si="307"/>
        <v>0</v>
      </c>
      <c r="N1171" s="67">
        <f t="shared" si="307"/>
        <v>0</v>
      </c>
      <c r="O1171" s="96"/>
    </row>
    <row r="1172" spans="1:15" s="26" customFormat="1" hidden="1" outlineLevel="2" x14ac:dyDescent="0.2">
      <c r="A1172" s="26" t="s">
        <v>283</v>
      </c>
      <c r="B1172"/>
      <c r="C1172"/>
      <c r="D1172" s="59" t="str">
        <f>$D$234</f>
        <v>Grade Level Teacher</v>
      </c>
      <c r="E1172" s="58"/>
      <c r="F1172" s="15"/>
      <c r="G1172" s="39"/>
      <c r="H1172" s="67">
        <f t="shared" si="307"/>
        <v>0</v>
      </c>
      <c r="I1172" s="67">
        <f t="shared" si="307"/>
        <v>0</v>
      </c>
      <c r="J1172" s="67">
        <f t="shared" si="307"/>
        <v>0</v>
      </c>
      <c r="K1172" s="67">
        <f t="shared" si="307"/>
        <v>0</v>
      </c>
      <c r="L1172" s="67">
        <f t="shared" si="307"/>
        <v>0</v>
      </c>
      <c r="M1172" s="67">
        <f t="shared" si="307"/>
        <v>0</v>
      </c>
      <c r="N1172" s="67">
        <f t="shared" si="307"/>
        <v>0</v>
      </c>
      <c r="O1172" s="96"/>
    </row>
    <row r="1173" spans="1:15" s="26" customFormat="1" hidden="1" outlineLevel="2" x14ac:dyDescent="0.2">
      <c r="A1173" s="26" t="s">
        <v>283</v>
      </c>
      <c r="B1173"/>
      <c r="C1173"/>
      <c r="D1173" s="59" t="str">
        <f>$D$235</f>
        <v>Grade Level Teacher</v>
      </c>
      <c r="E1173" s="58"/>
      <c r="F1173" s="15"/>
      <c r="G1173" s="39"/>
      <c r="H1173" s="67">
        <f t="shared" si="307"/>
        <v>0</v>
      </c>
      <c r="I1173" s="67">
        <f t="shared" si="307"/>
        <v>0</v>
      </c>
      <c r="J1173" s="67">
        <f t="shared" si="307"/>
        <v>0</v>
      </c>
      <c r="K1173" s="67">
        <f t="shared" si="307"/>
        <v>0</v>
      </c>
      <c r="L1173" s="67">
        <f t="shared" si="307"/>
        <v>0</v>
      </c>
      <c r="M1173" s="67">
        <f t="shared" si="307"/>
        <v>0</v>
      </c>
      <c r="N1173" s="67">
        <f t="shared" si="307"/>
        <v>0</v>
      </c>
      <c r="O1173" s="96"/>
    </row>
    <row r="1174" spans="1:15" s="26" customFormat="1" hidden="1" outlineLevel="2" x14ac:dyDescent="0.2">
      <c r="A1174" s="26" t="s">
        <v>283</v>
      </c>
      <c r="B1174"/>
      <c r="C1174"/>
      <c r="D1174" s="59" t="str">
        <f>$D$236</f>
        <v>Grade Level Teacher</v>
      </c>
      <c r="E1174" s="58"/>
      <c r="F1174" s="15"/>
      <c r="G1174" s="39"/>
      <c r="H1174" s="67">
        <f t="shared" si="307"/>
        <v>0</v>
      </c>
      <c r="I1174" s="67">
        <f t="shared" si="307"/>
        <v>0</v>
      </c>
      <c r="J1174" s="67">
        <f t="shared" si="307"/>
        <v>0</v>
      </c>
      <c r="K1174" s="67">
        <f t="shared" si="307"/>
        <v>0</v>
      </c>
      <c r="L1174" s="67">
        <f t="shared" si="307"/>
        <v>0</v>
      </c>
      <c r="M1174" s="67">
        <f t="shared" si="307"/>
        <v>0</v>
      </c>
      <c r="N1174" s="67">
        <f t="shared" si="307"/>
        <v>0</v>
      </c>
      <c r="O1174" s="96"/>
    </row>
    <row r="1175" spans="1:15" s="26" customFormat="1" hidden="1" outlineLevel="2" x14ac:dyDescent="0.2">
      <c r="A1175" s="26" t="s">
        <v>283</v>
      </c>
      <c r="B1175"/>
      <c r="C1175"/>
      <c r="D1175" s="59" t="str">
        <f>$D$237</f>
        <v>Grade Level Teacher</v>
      </c>
      <c r="E1175" s="58"/>
      <c r="F1175" s="15"/>
      <c r="G1175" s="39"/>
      <c r="H1175" s="67">
        <f t="shared" si="307"/>
        <v>0</v>
      </c>
      <c r="I1175" s="67">
        <f t="shared" si="307"/>
        <v>0</v>
      </c>
      <c r="J1175" s="67">
        <f t="shared" si="307"/>
        <v>0</v>
      </c>
      <c r="K1175" s="67">
        <f t="shared" si="307"/>
        <v>0</v>
      </c>
      <c r="L1175" s="67">
        <f t="shared" si="307"/>
        <v>0</v>
      </c>
      <c r="M1175" s="67">
        <f t="shared" si="307"/>
        <v>0</v>
      </c>
      <c r="N1175" s="67">
        <f t="shared" si="307"/>
        <v>0</v>
      </c>
      <c r="O1175" s="96"/>
    </row>
    <row r="1176" spans="1:15" s="26" customFormat="1" hidden="1" outlineLevel="2" x14ac:dyDescent="0.2">
      <c r="A1176" s="26" t="s">
        <v>283</v>
      </c>
      <c r="B1176"/>
      <c r="C1176"/>
      <c r="D1176" s="59"/>
      <c r="E1176" s="58"/>
      <c r="F1176" s="15"/>
      <c r="G1176" s="39"/>
      <c r="H1176" s="67"/>
      <c r="I1176" s="67"/>
      <c r="J1176" s="67"/>
      <c r="K1176" s="67"/>
      <c r="L1176" s="67"/>
      <c r="M1176" s="67"/>
      <c r="N1176" s="67"/>
      <c r="O1176" s="96"/>
    </row>
    <row r="1177" spans="1:15" s="26" customFormat="1" hidden="1" outlineLevel="2" x14ac:dyDescent="0.2">
      <c r="A1177" s="26" t="s">
        <v>283</v>
      </c>
      <c r="B1177"/>
      <c r="C1177"/>
      <c r="D1177" s="59" t="str">
        <f>$D$239</f>
        <v>Grade Level Teacher</v>
      </c>
      <c r="E1177" s="58"/>
      <c r="F1177" s="15"/>
      <c r="G1177" s="39"/>
      <c r="H1177" s="67">
        <f t="shared" ref="H1177:N1181" si="308">H239*$F$71</f>
        <v>0</v>
      </c>
      <c r="I1177" s="67">
        <f t="shared" si="308"/>
        <v>0</v>
      </c>
      <c r="J1177" s="67">
        <f t="shared" si="308"/>
        <v>0</v>
      </c>
      <c r="K1177" s="67">
        <f t="shared" si="308"/>
        <v>0</v>
      </c>
      <c r="L1177" s="67">
        <f t="shared" si="308"/>
        <v>0</v>
      </c>
      <c r="M1177" s="67">
        <f t="shared" si="308"/>
        <v>0</v>
      </c>
      <c r="N1177" s="67">
        <f t="shared" si="308"/>
        <v>0</v>
      </c>
      <c r="O1177" s="96"/>
    </row>
    <row r="1178" spans="1:15" s="26" customFormat="1" hidden="1" outlineLevel="2" x14ac:dyDescent="0.2">
      <c r="A1178" s="26" t="s">
        <v>283</v>
      </c>
      <c r="B1178"/>
      <c r="C1178"/>
      <c r="D1178" s="59" t="str">
        <f>$D$240</f>
        <v>Grade Level Teacher</v>
      </c>
      <c r="E1178" s="58"/>
      <c r="F1178" s="15"/>
      <c r="G1178" s="39"/>
      <c r="H1178" s="67">
        <f t="shared" si="308"/>
        <v>0</v>
      </c>
      <c r="I1178" s="67">
        <f t="shared" si="308"/>
        <v>0</v>
      </c>
      <c r="J1178" s="67">
        <f t="shared" si="308"/>
        <v>0</v>
      </c>
      <c r="K1178" s="67">
        <f t="shared" si="308"/>
        <v>0</v>
      </c>
      <c r="L1178" s="67">
        <f t="shared" si="308"/>
        <v>0</v>
      </c>
      <c r="M1178" s="67">
        <f t="shared" si="308"/>
        <v>0</v>
      </c>
      <c r="N1178" s="67">
        <f t="shared" si="308"/>
        <v>0</v>
      </c>
      <c r="O1178" s="96"/>
    </row>
    <row r="1179" spans="1:15" s="26" customFormat="1" hidden="1" outlineLevel="2" x14ac:dyDescent="0.2">
      <c r="A1179" s="26" t="s">
        <v>283</v>
      </c>
      <c r="B1179"/>
      <c r="C1179"/>
      <c r="D1179" s="59" t="str">
        <f>$D$241</f>
        <v>Grade Level Teacher</v>
      </c>
      <c r="E1179" s="58"/>
      <c r="F1179" s="15"/>
      <c r="G1179" s="39"/>
      <c r="H1179" s="67">
        <f t="shared" si="308"/>
        <v>0</v>
      </c>
      <c r="I1179" s="67">
        <f t="shared" si="308"/>
        <v>0</v>
      </c>
      <c r="J1179" s="67">
        <f t="shared" si="308"/>
        <v>0</v>
      </c>
      <c r="K1179" s="67">
        <f t="shared" si="308"/>
        <v>0</v>
      </c>
      <c r="L1179" s="67">
        <f t="shared" si="308"/>
        <v>0</v>
      </c>
      <c r="M1179" s="67">
        <f t="shared" si="308"/>
        <v>0</v>
      </c>
      <c r="N1179" s="67">
        <f t="shared" si="308"/>
        <v>0</v>
      </c>
      <c r="O1179" s="96"/>
    </row>
    <row r="1180" spans="1:15" s="26" customFormat="1" hidden="1" outlineLevel="2" x14ac:dyDescent="0.2">
      <c r="A1180" s="26" t="s">
        <v>283</v>
      </c>
      <c r="B1180"/>
      <c r="C1180"/>
      <c r="D1180" s="59" t="str">
        <f>$D$242</f>
        <v>Grade Level Teacher</v>
      </c>
      <c r="E1180" s="58"/>
      <c r="F1180" s="15"/>
      <c r="G1180" s="39"/>
      <c r="H1180" s="67">
        <f t="shared" si="308"/>
        <v>0</v>
      </c>
      <c r="I1180" s="67">
        <f t="shared" si="308"/>
        <v>0</v>
      </c>
      <c r="J1180" s="67">
        <f t="shared" si="308"/>
        <v>0</v>
      </c>
      <c r="K1180" s="67">
        <f t="shared" si="308"/>
        <v>0</v>
      </c>
      <c r="L1180" s="67">
        <f t="shared" si="308"/>
        <v>0</v>
      </c>
      <c r="M1180" s="67">
        <f t="shared" si="308"/>
        <v>0</v>
      </c>
      <c r="N1180" s="67">
        <f t="shared" si="308"/>
        <v>0</v>
      </c>
      <c r="O1180" s="96"/>
    </row>
    <row r="1181" spans="1:15" s="26" customFormat="1" hidden="1" outlineLevel="2" x14ac:dyDescent="0.2">
      <c r="A1181" s="26" t="s">
        <v>283</v>
      </c>
      <c r="B1181"/>
      <c r="C1181"/>
      <c r="D1181" s="59" t="str">
        <f>$D$243</f>
        <v>Grade Level Teacher</v>
      </c>
      <c r="E1181" s="58"/>
      <c r="F1181" s="15"/>
      <c r="G1181" s="39"/>
      <c r="H1181" s="67">
        <f t="shared" si="308"/>
        <v>0</v>
      </c>
      <c r="I1181" s="67">
        <f t="shared" si="308"/>
        <v>0</v>
      </c>
      <c r="J1181" s="67">
        <f t="shared" si="308"/>
        <v>0</v>
      </c>
      <c r="K1181" s="67">
        <f t="shared" si="308"/>
        <v>0</v>
      </c>
      <c r="L1181" s="67">
        <f t="shared" si="308"/>
        <v>0</v>
      </c>
      <c r="M1181" s="67">
        <f t="shared" si="308"/>
        <v>0</v>
      </c>
      <c r="N1181" s="67">
        <f t="shared" si="308"/>
        <v>0</v>
      </c>
      <c r="O1181" s="96"/>
    </row>
    <row r="1182" spans="1:15" hidden="1" outlineLevel="2" x14ac:dyDescent="0.2">
      <c r="B1182" s="27"/>
      <c r="C1182" s="27"/>
      <c r="D1182" s="27"/>
      <c r="E1182" s="27"/>
      <c r="F1182" s="26"/>
      <c r="G1182" s="39"/>
      <c r="H1182" s="67"/>
      <c r="I1182" s="67"/>
      <c r="J1182" s="67"/>
      <c r="K1182" s="67"/>
      <c r="L1182" s="67"/>
      <c r="M1182" s="67"/>
      <c r="N1182" s="67"/>
      <c r="O1182" s="96"/>
    </row>
    <row r="1183" spans="1:15" hidden="1" outlineLevel="2" x14ac:dyDescent="0.2">
      <c r="D1183" s="181" t="s">
        <v>286</v>
      </c>
      <c r="E1183" s="3"/>
      <c r="F1183" s="21"/>
      <c r="G1183" s="69"/>
      <c r="H1183" s="68">
        <f t="shared" ref="H1183:M1183" si="309">SUM(H1074:H1181)</f>
        <v>0</v>
      </c>
      <c r="I1183" s="68">
        <f t="shared" si="309"/>
        <v>0</v>
      </c>
      <c r="J1183" s="68">
        <f t="shared" si="309"/>
        <v>0</v>
      </c>
      <c r="K1183" s="68">
        <f t="shared" si="309"/>
        <v>0</v>
      </c>
      <c r="L1183" s="68">
        <f t="shared" si="309"/>
        <v>0</v>
      </c>
      <c r="M1183" s="68">
        <f t="shared" si="309"/>
        <v>0</v>
      </c>
      <c r="N1183" s="68">
        <f t="shared" ref="N1183" si="310">SUM(N1074:N1181)</f>
        <v>0</v>
      </c>
      <c r="O1183" s="96"/>
    </row>
    <row r="1184" spans="1:15" hidden="1" outlineLevel="2" x14ac:dyDescent="0.2">
      <c r="D1184" s="27"/>
      <c r="E1184" s="27"/>
      <c r="F1184" s="26"/>
      <c r="G1184" s="39"/>
      <c r="H1184" s="67"/>
      <c r="I1184" s="67"/>
      <c r="J1184" s="67"/>
      <c r="K1184" s="67"/>
      <c r="L1184" s="67"/>
      <c r="M1184" s="67"/>
      <c r="N1184" s="67"/>
      <c r="O1184" s="96"/>
    </row>
    <row r="1185" spans="1:15" ht="16" hidden="1" outlineLevel="2" thickBot="1" x14ac:dyDescent="0.25">
      <c r="D1185" s="27"/>
      <c r="E1185" s="27"/>
      <c r="F1185" s="26"/>
      <c r="G1185" s="39"/>
      <c r="H1185" s="67"/>
      <c r="I1185" s="67"/>
      <c r="J1185" s="67"/>
      <c r="K1185" s="67"/>
      <c r="L1185" s="67"/>
      <c r="M1185" s="67"/>
      <c r="N1185" s="67"/>
      <c r="O1185" s="96"/>
    </row>
    <row r="1186" spans="1:15" ht="16" outlineLevel="1" collapsed="1" thickBot="1" x14ac:dyDescent="0.25">
      <c r="D1186" s="10" t="s">
        <v>287</v>
      </c>
      <c r="E1186" s="11"/>
      <c r="F1186" s="11"/>
      <c r="G1186" s="12"/>
      <c r="H1186" s="19">
        <f t="shared" ref="H1186:M1186" si="311">H1183+H1071+H1047</f>
        <v>0</v>
      </c>
      <c r="I1186" s="19">
        <f t="shared" si="311"/>
        <v>0</v>
      </c>
      <c r="J1186" s="19">
        <f t="shared" si="311"/>
        <v>0</v>
      </c>
      <c r="K1186" s="19">
        <f t="shared" si="311"/>
        <v>0</v>
      </c>
      <c r="L1186" s="19">
        <f t="shared" si="311"/>
        <v>0</v>
      </c>
      <c r="M1186" s="19">
        <f t="shared" si="311"/>
        <v>0</v>
      </c>
      <c r="N1186" s="19">
        <f t="shared" ref="N1186" si="312">N1183+N1071+N1047</f>
        <v>0</v>
      </c>
      <c r="O1186" s="96"/>
    </row>
    <row r="1187" spans="1:15" s="27" customFormat="1" ht="16" outlineLevel="1" thickBot="1" x14ac:dyDescent="0.25">
      <c r="D1187" s="3"/>
      <c r="E1187" s="3"/>
      <c r="F1187" s="21"/>
      <c r="G1187" s="69"/>
      <c r="H1187" s="68"/>
      <c r="I1187" s="68"/>
      <c r="J1187" s="68"/>
      <c r="K1187" s="68"/>
      <c r="L1187" s="68"/>
      <c r="M1187" s="68"/>
      <c r="N1187" s="68"/>
      <c r="O1187" s="26"/>
    </row>
    <row r="1188" spans="1:15" s="26" customFormat="1" hidden="1" outlineLevel="2" x14ac:dyDescent="0.2">
      <c r="A1188" s="26" t="s">
        <v>288</v>
      </c>
      <c r="B1188" s="139"/>
      <c r="C1188" s="139"/>
      <c r="D1188" s="75" t="s">
        <v>284</v>
      </c>
      <c r="E1188" s="58"/>
      <c r="F1188" s="15"/>
      <c r="G1188" s="39"/>
      <c r="H1188" s="55"/>
      <c r="I1188" s="55"/>
      <c r="J1188" s="55"/>
      <c r="K1188" s="55"/>
      <c r="L1188" s="55"/>
      <c r="M1188" s="55"/>
      <c r="N1188" s="55"/>
      <c r="O1188" s="96"/>
    </row>
    <row r="1189" spans="1:15" s="26" customFormat="1" hidden="1" outlineLevel="2" x14ac:dyDescent="0.2">
      <c r="A1189" s="26" t="s">
        <v>288</v>
      </c>
      <c r="B1189" s="139"/>
      <c r="C1189" s="139"/>
      <c r="D1189" s="59"/>
      <c r="E1189" s="58"/>
      <c r="F1189" s="15"/>
      <c r="G1189" s="39"/>
      <c r="H1189" s="55"/>
      <c r="I1189" s="55"/>
      <c r="J1189" s="55"/>
      <c r="K1189" s="55"/>
      <c r="L1189" s="55"/>
      <c r="M1189" s="55"/>
      <c r="N1189" s="55"/>
      <c r="O1189" s="96"/>
    </row>
    <row r="1190" spans="1:15" hidden="1" outlineLevel="2" x14ac:dyDescent="0.2">
      <c r="A1190" s="26" t="s">
        <v>288</v>
      </c>
      <c r="D1190" s="3" t="str">
        <f>$D$90</f>
        <v>Administrators</v>
      </c>
      <c r="E1190" s="27"/>
      <c r="F1190" s="26"/>
      <c r="G1190" s="39"/>
      <c r="H1190" s="67"/>
      <c r="I1190" s="67"/>
      <c r="J1190" s="67"/>
      <c r="K1190" s="67"/>
      <c r="L1190" s="67"/>
      <c r="M1190" s="67"/>
      <c r="N1190" s="67"/>
      <c r="O1190" s="96"/>
    </row>
    <row r="1191" spans="1:15" hidden="1" outlineLevel="2" x14ac:dyDescent="0.2">
      <c r="A1191" s="26" t="s">
        <v>288</v>
      </c>
      <c r="D1191" s="27" t="str">
        <f>$D$91</f>
        <v>Executive Director</v>
      </c>
      <c r="E1191" s="27"/>
      <c r="F1191" s="26"/>
      <c r="G1191" s="39"/>
      <c r="H1191" s="67">
        <f t="shared" ref="H1191:N1195" si="313">H91*$F$72</f>
        <v>0</v>
      </c>
      <c r="I1191" s="67">
        <f t="shared" si="313"/>
        <v>800</v>
      </c>
      <c r="J1191" s="67">
        <f t="shared" si="313"/>
        <v>800</v>
      </c>
      <c r="K1191" s="67">
        <f t="shared" si="313"/>
        <v>800</v>
      </c>
      <c r="L1191" s="67">
        <f t="shared" si="313"/>
        <v>800</v>
      </c>
      <c r="M1191" s="67">
        <f t="shared" si="313"/>
        <v>800</v>
      </c>
      <c r="N1191" s="67">
        <f t="shared" si="313"/>
        <v>800</v>
      </c>
      <c r="O1191" s="96"/>
    </row>
    <row r="1192" spans="1:15" hidden="1" outlineLevel="2" x14ac:dyDescent="0.2">
      <c r="A1192" s="26" t="s">
        <v>288</v>
      </c>
      <c r="D1192" s="27" t="str">
        <f>$D$92</f>
        <v>Assistant Director</v>
      </c>
      <c r="E1192" s="27"/>
      <c r="F1192" s="26"/>
      <c r="G1192" s="39"/>
      <c r="H1192" s="67">
        <f t="shared" si="313"/>
        <v>0</v>
      </c>
      <c r="I1192" s="67">
        <f t="shared" si="313"/>
        <v>800</v>
      </c>
      <c r="J1192" s="67">
        <f t="shared" si="313"/>
        <v>800</v>
      </c>
      <c r="K1192" s="67">
        <f t="shared" si="313"/>
        <v>800</v>
      </c>
      <c r="L1192" s="67">
        <f t="shared" si="313"/>
        <v>800</v>
      </c>
      <c r="M1192" s="67">
        <f t="shared" si="313"/>
        <v>800</v>
      </c>
      <c r="N1192" s="67">
        <f t="shared" si="313"/>
        <v>800</v>
      </c>
      <c r="O1192" s="96"/>
    </row>
    <row r="1193" spans="1:15" hidden="1" outlineLevel="2" x14ac:dyDescent="0.2">
      <c r="A1193" s="26" t="s">
        <v>288</v>
      </c>
      <c r="D1193" s="27" t="str">
        <f>$D$93</f>
        <v>Guidance Counselor</v>
      </c>
      <c r="E1193" s="27"/>
      <c r="F1193" s="26"/>
      <c r="G1193" s="39"/>
      <c r="H1193" s="67">
        <f t="shared" si="313"/>
        <v>0</v>
      </c>
      <c r="I1193" s="67">
        <f t="shared" si="313"/>
        <v>800</v>
      </c>
      <c r="J1193" s="67">
        <f t="shared" si="313"/>
        <v>800</v>
      </c>
      <c r="K1193" s="67">
        <f t="shared" si="313"/>
        <v>800</v>
      </c>
      <c r="L1193" s="67">
        <f t="shared" si="313"/>
        <v>800</v>
      </c>
      <c r="M1193" s="67">
        <f t="shared" si="313"/>
        <v>800</v>
      </c>
      <c r="N1193" s="67">
        <f t="shared" si="313"/>
        <v>800</v>
      </c>
      <c r="O1193" s="96"/>
    </row>
    <row r="1194" spans="1:15" hidden="1" outlineLevel="2" x14ac:dyDescent="0.2">
      <c r="A1194" s="26" t="s">
        <v>288</v>
      </c>
      <c r="D1194" s="27" t="str">
        <f>$D$94</f>
        <v>Guidance Counselor (2)</v>
      </c>
      <c r="E1194" s="27"/>
      <c r="F1194" s="26"/>
      <c r="G1194" s="39"/>
      <c r="H1194" s="67">
        <f t="shared" si="313"/>
        <v>0</v>
      </c>
      <c r="I1194" s="67">
        <f t="shared" si="313"/>
        <v>0</v>
      </c>
      <c r="J1194" s="67">
        <f t="shared" si="313"/>
        <v>800</v>
      </c>
      <c r="K1194" s="67">
        <f t="shared" si="313"/>
        <v>800</v>
      </c>
      <c r="L1194" s="67">
        <f t="shared" si="313"/>
        <v>800</v>
      </c>
      <c r="M1194" s="67">
        <f t="shared" si="313"/>
        <v>800</v>
      </c>
      <c r="N1194" s="67">
        <f t="shared" si="313"/>
        <v>800</v>
      </c>
      <c r="O1194" s="96"/>
    </row>
    <row r="1195" spans="1:15" hidden="1" outlineLevel="2" x14ac:dyDescent="0.2">
      <c r="A1195" s="26" t="s">
        <v>288</v>
      </c>
      <c r="D1195" s="27" t="str">
        <f>$D$95</f>
        <v>Instructional guides (2)</v>
      </c>
      <c r="E1195" s="27"/>
      <c r="F1195" s="26"/>
      <c r="G1195" s="39"/>
      <c r="H1195" s="67">
        <f t="shared" si="313"/>
        <v>0</v>
      </c>
      <c r="I1195" s="67">
        <f t="shared" si="313"/>
        <v>800</v>
      </c>
      <c r="J1195" s="67">
        <f t="shared" si="313"/>
        <v>800</v>
      </c>
      <c r="K1195" s="67">
        <f t="shared" si="313"/>
        <v>800</v>
      </c>
      <c r="L1195" s="67">
        <f t="shared" si="313"/>
        <v>800</v>
      </c>
      <c r="M1195" s="67">
        <f t="shared" si="313"/>
        <v>800</v>
      </c>
      <c r="N1195" s="67">
        <f t="shared" si="313"/>
        <v>800</v>
      </c>
      <c r="O1195" s="96"/>
    </row>
    <row r="1196" spans="1:15" hidden="1" outlineLevel="2" x14ac:dyDescent="0.2">
      <c r="A1196" s="26" t="s">
        <v>288</v>
      </c>
      <c r="D1196" s="27"/>
      <c r="E1196" s="27"/>
      <c r="F1196" s="26"/>
      <c r="G1196" s="39"/>
      <c r="H1196" s="67"/>
      <c r="I1196" s="67"/>
      <c r="J1196" s="67"/>
      <c r="K1196" s="67"/>
      <c r="L1196" s="67"/>
      <c r="M1196" s="67"/>
      <c r="N1196" s="67"/>
      <c r="O1196" s="96"/>
    </row>
    <row r="1197" spans="1:15" hidden="1" outlineLevel="2" x14ac:dyDescent="0.2">
      <c r="A1197" s="26" t="s">
        <v>288</v>
      </c>
      <c r="D1197" s="3" t="str">
        <f>$D$99</f>
        <v>Office Staff</v>
      </c>
      <c r="E1197" s="27"/>
      <c r="F1197" s="26"/>
      <c r="G1197" s="39"/>
      <c r="H1197" s="67"/>
      <c r="I1197" s="67"/>
      <c r="J1197" s="67"/>
      <c r="K1197" s="67"/>
      <c r="L1197" s="67"/>
      <c r="M1197" s="67"/>
      <c r="N1197" s="67"/>
      <c r="O1197" s="96"/>
    </row>
    <row r="1198" spans="1:15" hidden="1" outlineLevel="2" x14ac:dyDescent="0.2">
      <c r="A1198" s="26" t="s">
        <v>288</v>
      </c>
      <c r="D1198" s="27" t="str">
        <f>$D$100</f>
        <v>Office Staff</v>
      </c>
      <c r="E1198" s="27"/>
      <c r="F1198" s="26"/>
      <c r="G1198" s="39"/>
      <c r="H1198" s="67">
        <f t="shared" ref="H1198:N1200" si="314">H100*$F$72</f>
        <v>0</v>
      </c>
      <c r="I1198" s="67">
        <f t="shared" si="314"/>
        <v>800</v>
      </c>
      <c r="J1198" s="67">
        <f t="shared" si="314"/>
        <v>800</v>
      </c>
      <c r="K1198" s="67">
        <f t="shared" si="314"/>
        <v>800</v>
      </c>
      <c r="L1198" s="67">
        <f t="shared" si="314"/>
        <v>800</v>
      </c>
      <c r="M1198" s="67">
        <f t="shared" si="314"/>
        <v>800</v>
      </c>
      <c r="N1198" s="67">
        <f t="shared" si="314"/>
        <v>800</v>
      </c>
      <c r="O1198" s="96"/>
    </row>
    <row r="1199" spans="1:15" hidden="1" outlineLevel="2" x14ac:dyDescent="0.2">
      <c r="A1199" s="26" t="s">
        <v>288</v>
      </c>
      <c r="D1199" s="27" t="str">
        <f>$D$101</f>
        <v>External Relations</v>
      </c>
      <c r="E1199" s="27"/>
      <c r="F1199" s="26"/>
      <c r="G1199" s="39"/>
      <c r="H1199" s="67">
        <f t="shared" si="314"/>
        <v>0</v>
      </c>
      <c r="I1199" s="67">
        <f t="shared" si="314"/>
        <v>0</v>
      </c>
      <c r="J1199" s="67">
        <f t="shared" si="314"/>
        <v>0</v>
      </c>
      <c r="K1199" s="67">
        <f t="shared" si="314"/>
        <v>800</v>
      </c>
      <c r="L1199" s="67">
        <f t="shared" si="314"/>
        <v>800</v>
      </c>
      <c r="M1199" s="67">
        <f t="shared" si="314"/>
        <v>800</v>
      </c>
      <c r="N1199" s="67">
        <f t="shared" si="314"/>
        <v>800</v>
      </c>
      <c r="O1199" s="96"/>
    </row>
    <row r="1200" spans="1:15" hidden="1" outlineLevel="2" x14ac:dyDescent="0.2">
      <c r="A1200" s="26" t="s">
        <v>288</v>
      </c>
      <c r="D1200" s="27" t="str">
        <f>$D$102</f>
        <v>Start Up staff</v>
      </c>
      <c r="E1200" s="27"/>
      <c r="F1200" s="26"/>
      <c r="G1200" s="39"/>
      <c r="H1200" s="67">
        <f t="shared" si="314"/>
        <v>800</v>
      </c>
      <c r="I1200" s="67">
        <f t="shared" si="314"/>
        <v>0</v>
      </c>
      <c r="J1200" s="67">
        <f t="shared" si="314"/>
        <v>0</v>
      </c>
      <c r="K1200" s="67">
        <f t="shared" si="314"/>
        <v>0</v>
      </c>
      <c r="L1200" s="67">
        <f t="shared" si="314"/>
        <v>0</v>
      </c>
      <c r="M1200" s="67">
        <f t="shared" si="314"/>
        <v>0</v>
      </c>
      <c r="N1200" s="67">
        <f t="shared" si="314"/>
        <v>0</v>
      </c>
      <c r="O1200" s="96"/>
    </row>
    <row r="1201" spans="1:15" hidden="1" outlineLevel="2" x14ac:dyDescent="0.2">
      <c r="A1201" s="26" t="s">
        <v>288</v>
      </c>
      <c r="D1201" s="27"/>
      <c r="E1201" s="27"/>
      <c r="F1201" s="26"/>
      <c r="G1201" s="39"/>
      <c r="H1201" s="67"/>
      <c r="I1201" s="67"/>
      <c r="J1201" s="67"/>
      <c r="K1201" s="67"/>
      <c r="L1201" s="67"/>
      <c r="M1201" s="67"/>
      <c r="N1201" s="67"/>
      <c r="O1201" s="96"/>
    </row>
    <row r="1202" spans="1:15" hidden="1" outlineLevel="2" x14ac:dyDescent="0.2">
      <c r="A1202" s="26" t="s">
        <v>288</v>
      </c>
      <c r="D1202" s="3"/>
      <c r="E1202" s="27"/>
      <c r="F1202" s="26"/>
      <c r="G1202" s="39"/>
      <c r="H1202" s="67"/>
      <c r="I1202" s="67"/>
      <c r="J1202" s="67"/>
      <c r="K1202" s="67"/>
      <c r="L1202" s="67"/>
      <c r="M1202" s="67"/>
      <c r="N1202" s="67"/>
      <c r="O1202" s="96"/>
    </row>
    <row r="1203" spans="1:15" hidden="1" outlineLevel="2" x14ac:dyDescent="0.2">
      <c r="A1203" s="26" t="s">
        <v>288</v>
      </c>
      <c r="D1203" s="3" t="str">
        <f>$D$105</f>
        <v>Total Administrators and Office Staff</v>
      </c>
      <c r="E1203" s="3"/>
      <c r="F1203" s="21"/>
      <c r="G1203" s="69"/>
      <c r="H1203" s="68">
        <f t="shared" ref="H1203:M1203" si="315">SUM(H1191:H1201)</f>
        <v>800</v>
      </c>
      <c r="I1203" s="68">
        <f t="shared" si="315"/>
        <v>4000</v>
      </c>
      <c r="J1203" s="68">
        <f t="shared" si="315"/>
        <v>4800</v>
      </c>
      <c r="K1203" s="68">
        <f t="shared" si="315"/>
        <v>5600</v>
      </c>
      <c r="L1203" s="68">
        <f t="shared" si="315"/>
        <v>5600</v>
      </c>
      <c r="M1203" s="68">
        <f t="shared" si="315"/>
        <v>5600</v>
      </c>
      <c r="N1203" s="68">
        <f t="shared" ref="N1203" si="316">SUM(N1191:N1201)</f>
        <v>5600</v>
      </c>
      <c r="O1203" s="96"/>
    </row>
    <row r="1204" spans="1:15" hidden="1" outlineLevel="2" x14ac:dyDescent="0.2">
      <c r="A1204" s="26" t="s">
        <v>288</v>
      </c>
      <c r="D1204" s="3"/>
      <c r="E1204" s="27"/>
      <c r="F1204" s="26"/>
      <c r="G1204" s="39"/>
      <c r="H1204" s="67"/>
      <c r="I1204" s="67"/>
      <c r="J1204" s="67"/>
      <c r="K1204" s="67"/>
      <c r="L1204" s="67"/>
      <c r="M1204" s="67"/>
      <c r="N1204" s="67"/>
      <c r="O1204" s="96"/>
    </row>
    <row r="1205" spans="1:15" hidden="1" outlineLevel="2" x14ac:dyDescent="0.2">
      <c r="A1205" s="26" t="s">
        <v>288</v>
      </c>
      <c r="D1205" s="3" t="str">
        <f>$D$107</f>
        <v>Special Education and ELL Teachers</v>
      </c>
      <c r="E1205" s="27"/>
      <c r="F1205" s="26"/>
      <c r="G1205" s="39"/>
      <c r="H1205" s="67"/>
      <c r="I1205" s="67"/>
      <c r="J1205" s="67"/>
      <c r="K1205" s="67"/>
      <c r="L1205" s="67"/>
      <c r="M1205" s="67"/>
      <c r="N1205" s="67"/>
      <c r="O1205" s="96"/>
    </row>
    <row r="1206" spans="1:15" hidden="1" outlineLevel="2" x14ac:dyDescent="0.2">
      <c r="A1206" s="26" t="s">
        <v>288</v>
      </c>
      <c r="D1206" s="27" t="str">
        <f>$D$108</f>
        <v>Special Education Director</v>
      </c>
      <c r="E1206" s="27"/>
      <c r="F1206" s="26"/>
      <c r="G1206" s="39"/>
      <c r="H1206" s="67">
        <f t="shared" ref="H1206:N1215" si="317">H108*$F$72</f>
        <v>0</v>
      </c>
      <c r="I1206" s="67">
        <f t="shared" si="317"/>
        <v>800</v>
      </c>
      <c r="J1206" s="67">
        <f t="shared" si="317"/>
        <v>800</v>
      </c>
      <c r="K1206" s="67">
        <f t="shared" si="317"/>
        <v>800</v>
      </c>
      <c r="L1206" s="67">
        <f t="shared" si="317"/>
        <v>800</v>
      </c>
      <c r="M1206" s="67">
        <f t="shared" si="317"/>
        <v>800</v>
      </c>
      <c r="N1206" s="67">
        <f t="shared" si="317"/>
        <v>800</v>
      </c>
      <c r="O1206" s="96"/>
    </row>
    <row r="1207" spans="1:15" hidden="1" outlineLevel="2" x14ac:dyDescent="0.2">
      <c r="A1207" s="26" t="s">
        <v>288</v>
      </c>
      <c r="D1207" s="27" t="str">
        <f>$D$109</f>
        <v>Special Education Teacher x 4</v>
      </c>
      <c r="E1207" s="27"/>
      <c r="F1207" s="26"/>
      <c r="G1207" s="39"/>
      <c r="H1207" s="67">
        <f t="shared" si="317"/>
        <v>0</v>
      </c>
      <c r="I1207" s="67">
        <f t="shared" si="317"/>
        <v>800</v>
      </c>
      <c r="J1207" s="67">
        <f t="shared" si="317"/>
        <v>800</v>
      </c>
      <c r="K1207" s="67">
        <f t="shared" si="317"/>
        <v>800</v>
      </c>
      <c r="L1207" s="67">
        <f t="shared" si="317"/>
        <v>800</v>
      </c>
      <c r="M1207" s="67">
        <f t="shared" si="317"/>
        <v>800</v>
      </c>
      <c r="N1207" s="67">
        <f t="shared" si="317"/>
        <v>800</v>
      </c>
      <c r="O1207" s="96"/>
    </row>
    <row r="1208" spans="1:15" hidden="1" outlineLevel="2" x14ac:dyDescent="0.2">
      <c r="A1208" s="26" t="s">
        <v>288</v>
      </c>
      <c r="D1208" s="27" t="str">
        <f>$D$110</f>
        <v>Special Education Teacher</v>
      </c>
      <c r="E1208" s="27"/>
      <c r="F1208" s="26"/>
      <c r="G1208" s="39"/>
      <c r="H1208" s="67">
        <f t="shared" si="317"/>
        <v>0</v>
      </c>
      <c r="I1208" s="67">
        <f t="shared" si="317"/>
        <v>0</v>
      </c>
      <c r="J1208" s="67">
        <f t="shared" si="317"/>
        <v>0</v>
      </c>
      <c r="K1208" s="67">
        <f t="shared" si="317"/>
        <v>800</v>
      </c>
      <c r="L1208" s="67">
        <f t="shared" si="317"/>
        <v>800</v>
      </c>
      <c r="M1208" s="67">
        <f t="shared" si="317"/>
        <v>800</v>
      </c>
      <c r="N1208" s="67">
        <f t="shared" si="317"/>
        <v>800</v>
      </c>
      <c r="O1208" s="96"/>
    </row>
    <row r="1209" spans="1:15" hidden="1" outlineLevel="2" x14ac:dyDescent="0.2">
      <c r="A1209" s="26" t="s">
        <v>288</v>
      </c>
      <c r="D1209" s="27">
        <f>$D$111</f>
        <v>0</v>
      </c>
      <c r="E1209" s="27"/>
      <c r="F1209" s="26"/>
      <c r="G1209" s="39"/>
      <c r="H1209" s="67">
        <f t="shared" si="317"/>
        <v>0</v>
      </c>
      <c r="I1209" s="67">
        <f t="shared" si="317"/>
        <v>0</v>
      </c>
      <c r="J1209" s="67">
        <f t="shared" si="317"/>
        <v>0</v>
      </c>
      <c r="K1209" s="67">
        <f t="shared" si="317"/>
        <v>0</v>
      </c>
      <c r="L1209" s="67">
        <f t="shared" si="317"/>
        <v>0</v>
      </c>
      <c r="M1209" s="67">
        <f t="shared" si="317"/>
        <v>0</v>
      </c>
      <c r="N1209" s="67">
        <f t="shared" si="317"/>
        <v>0</v>
      </c>
      <c r="O1209" s="96"/>
    </row>
    <row r="1210" spans="1:15" hidden="1" outlineLevel="2" x14ac:dyDescent="0.2">
      <c r="A1210" s="26" t="s">
        <v>288</v>
      </c>
      <c r="D1210" s="27">
        <f>$D$112</f>
        <v>0</v>
      </c>
      <c r="E1210" s="27"/>
      <c r="F1210" s="26"/>
      <c r="G1210" s="39"/>
      <c r="H1210" s="67">
        <f t="shared" si="317"/>
        <v>0</v>
      </c>
      <c r="I1210" s="67">
        <f t="shared" si="317"/>
        <v>0</v>
      </c>
      <c r="J1210" s="67">
        <f t="shared" si="317"/>
        <v>0</v>
      </c>
      <c r="K1210" s="67">
        <f t="shared" si="317"/>
        <v>0</v>
      </c>
      <c r="L1210" s="67">
        <f t="shared" si="317"/>
        <v>0</v>
      </c>
      <c r="M1210" s="67">
        <f t="shared" si="317"/>
        <v>0</v>
      </c>
      <c r="N1210" s="67">
        <f t="shared" si="317"/>
        <v>0</v>
      </c>
      <c r="O1210" s="96"/>
    </row>
    <row r="1211" spans="1:15" hidden="1" outlineLevel="2" x14ac:dyDescent="0.2">
      <c r="A1211" s="26" t="s">
        <v>288</v>
      </c>
      <c r="D1211" s="27">
        <f>$D$113</f>
        <v>0</v>
      </c>
      <c r="E1211" s="27"/>
      <c r="F1211" s="26"/>
      <c r="G1211" s="39"/>
      <c r="H1211" s="67">
        <f t="shared" si="317"/>
        <v>0</v>
      </c>
      <c r="I1211" s="67">
        <f t="shared" si="317"/>
        <v>0</v>
      </c>
      <c r="J1211" s="67">
        <f t="shared" si="317"/>
        <v>0</v>
      </c>
      <c r="K1211" s="67">
        <f t="shared" si="317"/>
        <v>0</v>
      </c>
      <c r="L1211" s="67">
        <f t="shared" si="317"/>
        <v>0</v>
      </c>
      <c r="M1211" s="67">
        <f t="shared" si="317"/>
        <v>0</v>
      </c>
      <c r="N1211" s="67">
        <f t="shared" si="317"/>
        <v>0</v>
      </c>
      <c r="O1211" s="96"/>
    </row>
    <row r="1212" spans="1:15" hidden="1" outlineLevel="2" x14ac:dyDescent="0.2">
      <c r="A1212" s="26" t="s">
        <v>288</v>
      </c>
      <c r="D1212" s="27">
        <f>$D$114</f>
        <v>0</v>
      </c>
      <c r="E1212" s="27"/>
      <c r="F1212" s="26"/>
      <c r="G1212" s="39"/>
      <c r="H1212" s="67">
        <f t="shared" si="317"/>
        <v>0</v>
      </c>
      <c r="I1212" s="67">
        <f t="shared" si="317"/>
        <v>0</v>
      </c>
      <c r="J1212" s="67">
        <f t="shared" si="317"/>
        <v>0</v>
      </c>
      <c r="K1212" s="67">
        <f t="shared" si="317"/>
        <v>0</v>
      </c>
      <c r="L1212" s="67">
        <f t="shared" si="317"/>
        <v>0</v>
      </c>
      <c r="M1212" s="67">
        <f t="shared" si="317"/>
        <v>0</v>
      </c>
      <c r="N1212" s="67">
        <f t="shared" si="317"/>
        <v>0</v>
      </c>
      <c r="O1212" s="96"/>
    </row>
    <row r="1213" spans="1:15" hidden="1" outlineLevel="2" x14ac:dyDescent="0.2">
      <c r="A1213" s="26" t="s">
        <v>288</v>
      </c>
      <c r="D1213" s="27">
        <f>$D$115</f>
        <v>0</v>
      </c>
      <c r="E1213" s="27"/>
      <c r="F1213" s="26"/>
      <c r="G1213" s="39"/>
      <c r="H1213" s="67">
        <f t="shared" si="317"/>
        <v>0</v>
      </c>
      <c r="I1213" s="67">
        <f t="shared" si="317"/>
        <v>0</v>
      </c>
      <c r="J1213" s="67">
        <f t="shared" si="317"/>
        <v>0</v>
      </c>
      <c r="K1213" s="67">
        <f t="shared" si="317"/>
        <v>0</v>
      </c>
      <c r="L1213" s="67">
        <f t="shared" si="317"/>
        <v>0</v>
      </c>
      <c r="M1213" s="67">
        <f t="shared" si="317"/>
        <v>0</v>
      </c>
      <c r="N1213" s="67">
        <f t="shared" si="317"/>
        <v>0</v>
      </c>
      <c r="O1213" s="96"/>
    </row>
    <row r="1214" spans="1:15" hidden="1" outlineLevel="2" x14ac:dyDescent="0.2">
      <c r="A1214" s="26" t="s">
        <v>288</v>
      </c>
      <c r="D1214" s="27">
        <f>$D$116</f>
        <v>0</v>
      </c>
      <c r="E1214" s="27"/>
      <c r="F1214" s="26"/>
      <c r="G1214" s="39"/>
      <c r="H1214" s="67">
        <f t="shared" si="317"/>
        <v>0</v>
      </c>
      <c r="I1214" s="67">
        <f t="shared" si="317"/>
        <v>0</v>
      </c>
      <c r="J1214" s="67">
        <f t="shared" si="317"/>
        <v>0</v>
      </c>
      <c r="K1214" s="67">
        <f t="shared" si="317"/>
        <v>0</v>
      </c>
      <c r="L1214" s="67">
        <f t="shared" si="317"/>
        <v>0</v>
      </c>
      <c r="M1214" s="67">
        <f t="shared" si="317"/>
        <v>0</v>
      </c>
      <c r="N1214" s="67">
        <f t="shared" si="317"/>
        <v>0</v>
      </c>
      <c r="O1214" s="96"/>
    </row>
    <row r="1215" spans="1:15" hidden="1" outlineLevel="2" x14ac:dyDescent="0.2">
      <c r="A1215" s="26" t="s">
        <v>288</v>
      </c>
      <c r="D1215" s="27">
        <f>$D$117</f>
        <v>0</v>
      </c>
      <c r="E1215" s="27"/>
      <c r="F1215" s="26"/>
      <c r="G1215" s="39"/>
      <c r="H1215" s="67">
        <f t="shared" si="317"/>
        <v>0</v>
      </c>
      <c r="I1215" s="67">
        <f t="shared" si="317"/>
        <v>0</v>
      </c>
      <c r="J1215" s="67">
        <f t="shared" si="317"/>
        <v>0</v>
      </c>
      <c r="K1215" s="67">
        <f t="shared" si="317"/>
        <v>0</v>
      </c>
      <c r="L1215" s="67">
        <f t="shared" si="317"/>
        <v>0</v>
      </c>
      <c r="M1215" s="67">
        <f t="shared" si="317"/>
        <v>0</v>
      </c>
      <c r="N1215" s="67">
        <f t="shared" si="317"/>
        <v>0</v>
      </c>
      <c r="O1215" s="96"/>
    </row>
    <row r="1216" spans="1:15" hidden="1" outlineLevel="2" x14ac:dyDescent="0.2">
      <c r="A1216" s="26" t="s">
        <v>288</v>
      </c>
      <c r="D1216" s="27">
        <f>$D$118</f>
        <v>0</v>
      </c>
      <c r="E1216" s="27"/>
      <c r="F1216" s="26"/>
      <c r="G1216" s="39"/>
      <c r="H1216" s="67">
        <f t="shared" ref="H1216:N1225" si="318">H118*$F$72</f>
        <v>0</v>
      </c>
      <c r="I1216" s="67">
        <f t="shared" si="318"/>
        <v>0</v>
      </c>
      <c r="J1216" s="67">
        <f t="shared" si="318"/>
        <v>0</v>
      </c>
      <c r="K1216" s="67">
        <f t="shared" si="318"/>
        <v>0</v>
      </c>
      <c r="L1216" s="67">
        <f t="shared" si="318"/>
        <v>0</v>
      </c>
      <c r="M1216" s="67">
        <f t="shared" si="318"/>
        <v>0</v>
      </c>
      <c r="N1216" s="67">
        <f t="shared" si="318"/>
        <v>0</v>
      </c>
      <c r="O1216" s="96"/>
    </row>
    <row r="1217" spans="1:15" hidden="1" outlineLevel="2" x14ac:dyDescent="0.2">
      <c r="A1217" s="26" t="s">
        <v>288</v>
      </c>
      <c r="D1217" s="27">
        <f>$D$119</f>
        <v>0</v>
      </c>
      <c r="E1217" s="27"/>
      <c r="F1217" s="26"/>
      <c r="G1217" s="39"/>
      <c r="H1217" s="67">
        <f t="shared" si="318"/>
        <v>0</v>
      </c>
      <c r="I1217" s="67">
        <f t="shared" si="318"/>
        <v>0</v>
      </c>
      <c r="J1217" s="67">
        <f t="shared" si="318"/>
        <v>0</v>
      </c>
      <c r="K1217" s="67">
        <f t="shared" si="318"/>
        <v>0</v>
      </c>
      <c r="L1217" s="67">
        <f t="shared" si="318"/>
        <v>0</v>
      </c>
      <c r="M1217" s="67">
        <f t="shared" si="318"/>
        <v>0</v>
      </c>
      <c r="N1217" s="67">
        <f t="shared" si="318"/>
        <v>0</v>
      </c>
      <c r="O1217" s="96"/>
    </row>
    <row r="1218" spans="1:15" hidden="1" outlineLevel="2" x14ac:dyDescent="0.2">
      <c r="A1218" s="26" t="s">
        <v>288</v>
      </c>
      <c r="D1218" s="27">
        <f>$D$120</f>
        <v>0</v>
      </c>
      <c r="E1218" s="27"/>
      <c r="F1218" s="26"/>
      <c r="G1218" s="39"/>
      <c r="H1218" s="67">
        <f t="shared" si="318"/>
        <v>0</v>
      </c>
      <c r="I1218" s="67">
        <f t="shared" si="318"/>
        <v>0</v>
      </c>
      <c r="J1218" s="67">
        <f t="shared" si="318"/>
        <v>0</v>
      </c>
      <c r="K1218" s="67">
        <f t="shared" si="318"/>
        <v>0</v>
      </c>
      <c r="L1218" s="67">
        <f t="shared" si="318"/>
        <v>0</v>
      </c>
      <c r="M1218" s="67">
        <f t="shared" si="318"/>
        <v>0</v>
      </c>
      <c r="N1218" s="67">
        <f t="shared" si="318"/>
        <v>0</v>
      </c>
      <c r="O1218" s="96"/>
    </row>
    <row r="1219" spans="1:15" hidden="1" outlineLevel="2" x14ac:dyDescent="0.2">
      <c r="A1219" s="26" t="s">
        <v>288</v>
      </c>
      <c r="D1219" s="27">
        <f>$D$121</f>
        <v>0</v>
      </c>
      <c r="E1219" s="27"/>
      <c r="F1219" s="26"/>
      <c r="G1219" s="39"/>
      <c r="H1219" s="67">
        <f t="shared" si="318"/>
        <v>0</v>
      </c>
      <c r="I1219" s="67">
        <f t="shared" si="318"/>
        <v>0</v>
      </c>
      <c r="J1219" s="67">
        <f t="shared" si="318"/>
        <v>0</v>
      </c>
      <c r="K1219" s="67">
        <f t="shared" si="318"/>
        <v>0</v>
      </c>
      <c r="L1219" s="67">
        <f t="shared" si="318"/>
        <v>0</v>
      </c>
      <c r="M1219" s="67">
        <f t="shared" si="318"/>
        <v>0</v>
      </c>
      <c r="N1219" s="67">
        <f t="shared" si="318"/>
        <v>0</v>
      </c>
      <c r="O1219" s="96"/>
    </row>
    <row r="1220" spans="1:15" hidden="1" outlineLevel="2" x14ac:dyDescent="0.2">
      <c r="A1220" s="26" t="s">
        <v>288</v>
      </c>
      <c r="D1220" s="27">
        <f>$D$122</f>
        <v>0</v>
      </c>
      <c r="E1220" s="27"/>
      <c r="F1220" s="26"/>
      <c r="G1220" s="39"/>
      <c r="H1220" s="67">
        <f t="shared" si="318"/>
        <v>0</v>
      </c>
      <c r="I1220" s="67">
        <f t="shared" si="318"/>
        <v>0</v>
      </c>
      <c r="J1220" s="67">
        <f t="shared" si="318"/>
        <v>0</v>
      </c>
      <c r="K1220" s="67">
        <f t="shared" si="318"/>
        <v>0</v>
      </c>
      <c r="L1220" s="67">
        <f t="shared" si="318"/>
        <v>0</v>
      </c>
      <c r="M1220" s="67">
        <f t="shared" si="318"/>
        <v>0</v>
      </c>
      <c r="N1220" s="67">
        <f t="shared" si="318"/>
        <v>0</v>
      </c>
      <c r="O1220" s="96"/>
    </row>
    <row r="1221" spans="1:15" hidden="1" outlineLevel="2" x14ac:dyDescent="0.2">
      <c r="A1221" s="26" t="s">
        <v>288</v>
      </c>
      <c r="D1221" s="27">
        <f>$D$123</f>
        <v>0</v>
      </c>
      <c r="E1221" s="27"/>
      <c r="F1221" s="26"/>
      <c r="G1221" s="39"/>
      <c r="H1221" s="67">
        <f t="shared" si="318"/>
        <v>0</v>
      </c>
      <c r="I1221" s="67">
        <f t="shared" si="318"/>
        <v>0</v>
      </c>
      <c r="J1221" s="67">
        <f t="shared" si="318"/>
        <v>0</v>
      </c>
      <c r="K1221" s="67">
        <f t="shared" si="318"/>
        <v>0</v>
      </c>
      <c r="L1221" s="67">
        <f t="shared" si="318"/>
        <v>0</v>
      </c>
      <c r="M1221" s="67">
        <f t="shared" si="318"/>
        <v>0</v>
      </c>
      <c r="N1221" s="67">
        <f t="shared" si="318"/>
        <v>0</v>
      </c>
      <c r="O1221" s="96"/>
    </row>
    <row r="1222" spans="1:15" hidden="1" outlineLevel="2" x14ac:dyDescent="0.2">
      <c r="A1222" s="26" t="s">
        <v>288</v>
      </c>
      <c r="D1222" s="27">
        <f>$D$124</f>
        <v>0</v>
      </c>
      <c r="E1222" s="27"/>
      <c r="F1222" s="26"/>
      <c r="G1222" s="39"/>
      <c r="H1222" s="67">
        <f t="shared" si="318"/>
        <v>0</v>
      </c>
      <c r="I1222" s="67">
        <f t="shared" si="318"/>
        <v>0</v>
      </c>
      <c r="J1222" s="67">
        <f t="shared" si="318"/>
        <v>0</v>
      </c>
      <c r="K1222" s="67">
        <f t="shared" si="318"/>
        <v>0</v>
      </c>
      <c r="L1222" s="67">
        <f t="shared" si="318"/>
        <v>0</v>
      </c>
      <c r="M1222" s="67">
        <f t="shared" si="318"/>
        <v>0</v>
      </c>
      <c r="N1222" s="67">
        <f t="shared" si="318"/>
        <v>0</v>
      </c>
      <c r="O1222" s="96"/>
    </row>
    <row r="1223" spans="1:15" hidden="1" outlineLevel="2" x14ac:dyDescent="0.2">
      <c r="A1223" s="26" t="s">
        <v>288</v>
      </c>
      <c r="D1223" s="27">
        <f>$D$125</f>
        <v>0</v>
      </c>
      <c r="E1223" s="27"/>
      <c r="F1223" s="26"/>
      <c r="G1223" s="39"/>
      <c r="H1223" s="67">
        <f t="shared" si="318"/>
        <v>0</v>
      </c>
      <c r="I1223" s="67">
        <f t="shared" si="318"/>
        <v>0</v>
      </c>
      <c r="J1223" s="67">
        <f t="shared" si="318"/>
        <v>0</v>
      </c>
      <c r="K1223" s="67">
        <f t="shared" si="318"/>
        <v>0</v>
      </c>
      <c r="L1223" s="67">
        <f t="shared" si="318"/>
        <v>0</v>
      </c>
      <c r="M1223" s="67">
        <f t="shared" si="318"/>
        <v>0</v>
      </c>
      <c r="N1223" s="67">
        <f t="shared" si="318"/>
        <v>0</v>
      </c>
      <c r="O1223" s="96"/>
    </row>
    <row r="1224" spans="1:15" hidden="1" outlineLevel="2" x14ac:dyDescent="0.2">
      <c r="A1224" s="26" t="s">
        <v>288</v>
      </c>
      <c r="D1224" s="27">
        <f>$D$126</f>
        <v>0</v>
      </c>
      <c r="E1224" s="27"/>
      <c r="F1224" s="26"/>
      <c r="G1224" s="39"/>
      <c r="H1224" s="67">
        <f t="shared" si="318"/>
        <v>0</v>
      </c>
      <c r="I1224" s="67">
        <f t="shared" si="318"/>
        <v>0</v>
      </c>
      <c r="J1224" s="67">
        <f t="shared" si="318"/>
        <v>0</v>
      </c>
      <c r="K1224" s="67">
        <f t="shared" si="318"/>
        <v>0</v>
      </c>
      <c r="L1224" s="67">
        <f t="shared" si="318"/>
        <v>0</v>
      </c>
      <c r="M1224" s="67">
        <f t="shared" si="318"/>
        <v>0</v>
      </c>
      <c r="N1224" s="67">
        <f t="shared" si="318"/>
        <v>0</v>
      </c>
      <c r="O1224" s="96"/>
    </row>
    <row r="1225" spans="1:15" hidden="1" outlineLevel="2" x14ac:dyDescent="0.2">
      <c r="A1225" s="26" t="s">
        <v>288</v>
      </c>
      <c r="D1225" s="27">
        <f>$D$127</f>
        <v>0</v>
      </c>
      <c r="E1225" s="27"/>
      <c r="F1225" s="26"/>
      <c r="G1225" s="39"/>
      <c r="H1225" s="67">
        <f t="shared" si="318"/>
        <v>0</v>
      </c>
      <c r="I1225" s="67">
        <f t="shared" si="318"/>
        <v>0</v>
      </c>
      <c r="J1225" s="67">
        <f t="shared" si="318"/>
        <v>0</v>
      </c>
      <c r="K1225" s="67">
        <f t="shared" si="318"/>
        <v>0</v>
      </c>
      <c r="L1225" s="67">
        <f t="shared" si="318"/>
        <v>0</v>
      </c>
      <c r="M1225" s="67">
        <f t="shared" si="318"/>
        <v>0</v>
      </c>
      <c r="N1225" s="67">
        <f t="shared" si="318"/>
        <v>0</v>
      </c>
      <c r="O1225" s="96"/>
    </row>
    <row r="1226" spans="1:15" hidden="1" outlineLevel="2" x14ac:dyDescent="0.2">
      <c r="A1226" s="26" t="s">
        <v>288</v>
      </c>
      <c r="D1226" s="3"/>
      <c r="E1226" s="27"/>
      <c r="F1226" s="26"/>
      <c r="G1226" s="39"/>
      <c r="H1226" s="67"/>
      <c r="I1226" s="67"/>
      <c r="J1226" s="67"/>
      <c r="K1226" s="67"/>
      <c r="L1226" s="67"/>
      <c r="M1226" s="67"/>
      <c r="N1226" s="67"/>
      <c r="O1226" s="96"/>
    </row>
    <row r="1227" spans="1:15" hidden="1" outlineLevel="2" x14ac:dyDescent="0.2">
      <c r="A1227" s="26" t="s">
        <v>288</v>
      </c>
      <c r="D1227" s="3" t="str">
        <f>$D$129</f>
        <v xml:space="preserve">Total Special Education/ELL Teachers </v>
      </c>
      <c r="E1227" s="3"/>
      <c r="F1227" s="21"/>
      <c r="G1227" s="69"/>
      <c r="H1227" s="68">
        <f t="shared" ref="H1227:M1227" si="319">SUM(H1206:H1225)</f>
        <v>0</v>
      </c>
      <c r="I1227" s="68">
        <f t="shared" si="319"/>
        <v>1600</v>
      </c>
      <c r="J1227" s="68">
        <f t="shared" si="319"/>
        <v>1600</v>
      </c>
      <c r="K1227" s="68">
        <f t="shared" si="319"/>
        <v>2400</v>
      </c>
      <c r="L1227" s="68">
        <f t="shared" si="319"/>
        <v>2400</v>
      </c>
      <c r="M1227" s="68">
        <f t="shared" si="319"/>
        <v>2400</v>
      </c>
      <c r="N1227" s="68">
        <f t="shared" ref="N1227" si="320">SUM(N1206:N1225)</f>
        <v>2400</v>
      </c>
      <c r="O1227" s="96"/>
    </row>
    <row r="1228" spans="1:15" hidden="1" outlineLevel="2" x14ac:dyDescent="0.2">
      <c r="A1228" s="26" t="s">
        <v>288</v>
      </c>
      <c r="D1228" s="27"/>
      <c r="E1228" s="27"/>
      <c r="F1228" s="26"/>
      <c r="G1228" s="39"/>
      <c r="H1228" s="67"/>
      <c r="I1228" s="67"/>
      <c r="J1228" s="67"/>
      <c r="K1228" s="67"/>
      <c r="L1228" s="67"/>
      <c r="M1228" s="67"/>
      <c r="N1228" s="67"/>
      <c r="O1228" s="96"/>
    </row>
    <row r="1229" spans="1:15" hidden="1" outlineLevel="2" x14ac:dyDescent="0.2">
      <c r="A1229" s="26" t="s">
        <v>288</v>
      </c>
      <c r="D1229" s="27"/>
      <c r="E1229" s="27"/>
      <c r="F1229" s="26"/>
      <c r="G1229" s="39"/>
      <c r="H1229" s="67"/>
      <c r="I1229" s="67"/>
      <c r="J1229" s="67"/>
      <c r="K1229" s="67"/>
      <c r="L1229" s="67"/>
      <c r="M1229" s="67"/>
      <c r="N1229" s="67"/>
      <c r="O1229" s="96"/>
    </row>
    <row r="1230" spans="1:15" s="26" customFormat="1" hidden="1" outlineLevel="2" x14ac:dyDescent="0.2">
      <c r="A1230" s="26" t="s">
        <v>288</v>
      </c>
      <c r="B1230"/>
      <c r="C1230"/>
      <c r="D1230" s="59">
        <f>$D$136</f>
        <v>0</v>
      </c>
      <c r="E1230" s="58"/>
      <c r="F1230" s="15"/>
      <c r="H1230" s="67">
        <f t="shared" ref="H1230:N1234" si="321">H136*$F$72</f>
        <v>0</v>
      </c>
      <c r="I1230" s="67">
        <f t="shared" si="321"/>
        <v>0</v>
      </c>
      <c r="J1230" s="67">
        <f t="shared" si="321"/>
        <v>0</v>
      </c>
      <c r="K1230" s="67">
        <f t="shared" si="321"/>
        <v>0</v>
      </c>
      <c r="L1230" s="67">
        <f t="shared" si="321"/>
        <v>0</v>
      </c>
      <c r="M1230" s="67">
        <f t="shared" si="321"/>
        <v>0</v>
      </c>
      <c r="N1230" s="67">
        <f t="shared" si="321"/>
        <v>0</v>
      </c>
      <c r="O1230" s="96"/>
    </row>
    <row r="1231" spans="1:15" s="26" customFormat="1" hidden="1" outlineLevel="2" x14ac:dyDescent="0.2">
      <c r="A1231" s="26" t="s">
        <v>288</v>
      </c>
      <c r="B1231"/>
      <c r="C1231"/>
      <c r="D1231" s="59">
        <f>$D$137</f>
        <v>0</v>
      </c>
      <c r="E1231" s="58"/>
      <c r="F1231" s="15"/>
      <c r="G1231" s="39"/>
      <c r="H1231" s="67">
        <f t="shared" si="321"/>
        <v>0</v>
      </c>
      <c r="I1231" s="67">
        <f t="shared" si="321"/>
        <v>0</v>
      </c>
      <c r="J1231" s="67">
        <f t="shared" si="321"/>
        <v>0</v>
      </c>
      <c r="K1231" s="67">
        <f t="shared" si="321"/>
        <v>0</v>
      </c>
      <c r="L1231" s="67">
        <f t="shared" si="321"/>
        <v>0</v>
      </c>
      <c r="M1231" s="67">
        <f t="shared" si="321"/>
        <v>0</v>
      </c>
      <c r="N1231" s="67">
        <f t="shared" si="321"/>
        <v>0</v>
      </c>
      <c r="O1231" s="96"/>
    </row>
    <row r="1232" spans="1:15" s="26" customFormat="1" hidden="1" outlineLevel="2" x14ac:dyDescent="0.2">
      <c r="A1232" s="26" t="s">
        <v>288</v>
      </c>
      <c r="B1232"/>
      <c r="C1232"/>
      <c r="D1232" s="59">
        <f>$D$138</f>
        <v>0</v>
      </c>
      <c r="E1232" s="58"/>
      <c r="F1232" s="15"/>
      <c r="G1232" s="39"/>
      <c r="H1232" s="67">
        <f t="shared" si="321"/>
        <v>0</v>
      </c>
      <c r="I1232" s="67">
        <f t="shared" si="321"/>
        <v>0</v>
      </c>
      <c r="J1232" s="67">
        <f t="shared" si="321"/>
        <v>0</v>
      </c>
      <c r="K1232" s="67">
        <f t="shared" si="321"/>
        <v>0</v>
      </c>
      <c r="L1232" s="67">
        <f t="shared" si="321"/>
        <v>0</v>
      </c>
      <c r="M1232" s="67">
        <f t="shared" si="321"/>
        <v>0</v>
      </c>
      <c r="N1232" s="67">
        <f t="shared" si="321"/>
        <v>0</v>
      </c>
      <c r="O1232" s="96"/>
    </row>
    <row r="1233" spans="1:15" s="26" customFormat="1" hidden="1" outlineLevel="2" x14ac:dyDescent="0.2">
      <c r="A1233" s="26" t="s">
        <v>288</v>
      </c>
      <c r="B1233"/>
      <c r="C1233"/>
      <c r="D1233" s="59">
        <f>$D$139</f>
        <v>0</v>
      </c>
      <c r="E1233" s="58"/>
      <c r="F1233" s="15"/>
      <c r="G1233" s="39"/>
      <c r="H1233" s="67">
        <f t="shared" si="321"/>
        <v>0</v>
      </c>
      <c r="I1233" s="67">
        <f t="shared" si="321"/>
        <v>0</v>
      </c>
      <c r="J1233" s="67">
        <f t="shared" si="321"/>
        <v>0</v>
      </c>
      <c r="K1233" s="67">
        <f t="shared" si="321"/>
        <v>0</v>
      </c>
      <c r="L1233" s="67">
        <f t="shared" si="321"/>
        <v>0</v>
      </c>
      <c r="M1233" s="67">
        <f t="shared" si="321"/>
        <v>0</v>
      </c>
      <c r="N1233" s="67">
        <f t="shared" si="321"/>
        <v>0</v>
      </c>
      <c r="O1233" s="96"/>
    </row>
    <row r="1234" spans="1:15" s="26" customFormat="1" hidden="1" outlineLevel="2" x14ac:dyDescent="0.2">
      <c r="A1234" s="26" t="s">
        <v>288</v>
      </c>
      <c r="B1234"/>
      <c r="C1234"/>
      <c r="D1234" s="59">
        <f>$D$140</f>
        <v>0</v>
      </c>
      <c r="E1234" s="58"/>
      <c r="F1234" s="15"/>
      <c r="G1234" s="39"/>
      <c r="H1234" s="67">
        <f t="shared" si="321"/>
        <v>0</v>
      </c>
      <c r="I1234" s="67">
        <f t="shared" si="321"/>
        <v>0</v>
      </c>
      <c r="J1234" s="67">
        <f t="shared" si="321"/>
        <v>0</v>
      </c>
      <c r="K1234" s="67">
        <f t="shared" si="321"/>
        <v>0</v>
      </c>
      <c r="L1234" s="67">
        <f t="shared" si="321"/>
        <v>0</v>
      </c>
      <c r="M1234" s="67">
        <f t="shared" si="321"/>
        <v>0</v>
      </c>
      <c r="N1234" s="67">
        <f t="shared" si="321"/>
        <v>0</v>
      </c>
      <c r="O1234" s="96"/>
    </row>
    <row r="1235" spans="1:15" s="26" customFormat="1" hidden="1" outlineLevel="2" x14ac:dyDescent="0.2">
      <c r="A1235" s="26" t="s">
        <v>288</v>
      </c>
      <c r="B1235"/>
      <c r="C1235"/>
      <c r="D1235" s="59"/>
      <c r="E1235" s="58"/>
      <c r="F1235" s="15"/>
      <c r="G1235" s="39"/>
      <c r="H1235" s="67"/>
      <c r="I1235" s="67"/>
      <c r="J1235" s="67"/>
      <c r="K1235" s="67"/>
      <c r="L1235" s="67"/>
      <c r="M1235" s="67"/>
      <c r="N1235" s="67"/>
      <c r="O1235" s="96"/>
    </row>
    <row r="1236" spans="1:15" s="26" customFormat="1" hidden="1" outlineLevel="2" x14ac:dyDescent="0.2">
      <c r="A1236" s="26" t="s">
        <v>288</v>
      </c>
      <c r="B1236"/>
      <c r="C1236"/>
      <c r="D1236" s="59">
        <f>$D$142</f>
        <v>0</v>
      </c>
      <c r="E1236" s="58"/>
      <c r="F1236" s="15"/>
      <c r="G1236" s="39"/>
      <c r="H1236" s="67">
        <f t="shared" ref="H1236:N1240" si="322">H142*$F$72</f>
        <v>0</v>
      </c>
      <c r="I1236" s="67">
        <f t="shared" si="322"/>
        <v>0</v>
      </c>
      <c r="J1236" s="67">
        <f t="shared" si="322"/>
        <v>0</v>
      </c>
      <c r="K1236" s="67">
        <f t="shared" si="322"/>
        <v>0</v>
      </c>
      <c r="L1236" s="67">
        <f t="shared" si="322"/>
        <v>0</v>
      </c>
      <c r="M1236" s="67">
        <f t="shared" si="322"/>
        <v>0</v>
      </c>
      <c r="N1236" s="67">
        <f t="shared" si="322"/>
        <v>0</v>
      </c>
      <c r="O1236" s="96"/>
    </row>
    <row r="1237" spans="1:15" s="26" customFormat="1" hidden="1" outlineLevel="2" x14ac:dyDescent="0.2">
      <c r="A1237" s="26" t="s">
        <v>288</v>
      </c>
      <c r="B1237"/>
      <c r="C1237"/>
      <c r="D1237" s="59">
        <f>$D$143</f>
        <v>0</v>
      </c>
      <c r="E1237" s="58"/>
      <c r="F1237" s="15"/>
      <c r="G1237" s="39"/>
      <c r="H1237" s="67">
        <f t="shared" si="322"/>
        <v>0</v>
      </c>
      <c r="I1237" s="67">
        <f t="shared" si="322"/>
        <v>0</v>
      </c>
      <c r="J1237" s="67">
        <f t="shared" si="322"/>
        <v>0</v>
      </c>
      <c r="K1237" s="67">
        <f t="shared" si="322"/>
        <v>0</v>
      </c>
      <c r="L1237" s="67">
        <f t="shared" si="322"/>
        <v>0</v>
      </c>
      <c r="M1237" s="67">
        <f t="shared" si="322"/>
        <v>0</v>
      </c>
      <c r="N1237" s="67">
        <f t="shared" si="322"/>
        <v>0</v>
      </c>
      <c r="O1237" s="96"/>
    </row>
    <row r="1238" spans="1:15" s="26" customFormat="1" hidden="1" outlineLevel="2" x14ac:dyDescent="0.2">
      <c r="A1238" s="26" t="s">
        <v>288</v>
      </c>
      <c r="B1238"/>
      <c r="C1238"/>
      <c r="D1238" s="59">
        <f>$D$144</f>
        <v>0</v>
      </c>
      <c r="E1238" s="58"/>
      <c r="F1238" s="15"/>
      <c r="G1238" s="39"/>
      <c r="H1238" s="67">
        <f t="shared" si="322"/>
        <v>0</v>
      </c>
      <c r="I1238" s="67">
        <f t="shared" si="322"/>
        <v>0</v>
      </c>
      <c r="J1238" s="67">
        <f t="shared" si="322"/>
        <v>0</v>
      </c>
      <c r="K1238" s="67">
        <f t="shared" si="322"/>
        <v>0</v>
      </c>
      <c r="L1238" s="67">
        <f t="shared" si="322"/>
        <v>0</v>
      </c>
      <c r="M1238" s="67">
        <f t="shared" si="322"/>
        <v>0</v>
      </c>
      <c r="N1238" s="67">
        <f t="shared" si="322"/>
        <v>0</v>
      </c>
      <c r="O1238" s="96"/>
    </row>
    <row r="1239" spans="1:15" s="26" customFormat="1" hidden="1" outlineLevel="2" x14ac:dyDescent="0.2">
      <c r="A1239" s="26" t="s">
        <v>288</v>
      </c>
      <c r="B1239"/>
      <c r="C1239"/>
      <c r="D1239" s="59">
        <f>$D$145</f>
        <v>0</v>
      </c>
      <c r="E1239" s="58"/>
      <c r="F1239" s="15"/>
      <c r="G1239" s="39"/>
      <c r="H1239" s="67">
        <f t="shared" si="322"/>
        <v>0</v>
      </c>
      <c r="I1239" s="67">
        <f t="shared" si="322"/>
        <v>0</v>
      </c>
      <c r="J1239" s="67">
        <f t="shared" si="322"/>
        <v>0</v>
      </c>
      <c r="K1239" s="67">
        <f t="shared" si="322"/>
        <v>0</v>
      </c>
      <c r="L1239" s="67">
        <f t="shared" si="322"/>
        <v>0</v>
      </c>
      <c r="M1239" s="67">
        <f t="shared" si="322"/>
        <v>0</v>
      </c>
      <c r="N1239" s="67">
        <f t="shared" si="322"/>
        <v>0</v>
      </c>
      <c r="O1239" s="96"/>
    </row>
    <row r="1240" spans="1:15" s="26" customFormat="1" hidden="1" outlineLevel="2" x14ac:dyDescent="0.2">
      <c r="A1240" s="26" t="s">
        <v>288</v>
      </c>
      <c r="B1240"/>
      <c r="C1240"/>
      <c r="D1240" s="59">
        <f>$D$146</f>
        <v>0</v>
      </c>
      <c r="E1240" s="58"/>
      <c r="F1240" s="15"/>
      <c r="G1240" s="39"/>
      <c r="H1240" s="67">
        <f t="shared" si="322"/>
        <v>0</v>
      </c>
      <c r="I1240" s="67">
        <f t="shared" si="322"/>
        <v>0</v>
      </c>
      <c r="J1240" s="67">
        <f t="shared" si="322"/>
        <v>0</v>
      </c>
      <c r="K1240" s="67">
        <f t="shared" si="322"/>
        <v>0</v>
      </c>
      <c r="L1240" s="67">
        <f t="shared" si="322"/>
        <v>0</v>
      </c>
      <c r="M1240" s="67">
        <f t="shared" si="322"/>
        <v>0</v>
      </c>
      <c r="N1240" s="67">
        <f t="shared" si="322"/>
        <v>0</v>
      </c>
      <c r="O1240" s="96"/>
    </row>
    <row r="1241" spans="1:15" s="26" customFormat="1" hidden="1" outlineLevel="2" x14ac:dyDescent="0.2">
      <c r="A1241" s="26" t="s">
        <v>288</v>
      </c>
      <c r="B1241"/>
      <c r="C1241"/>
      <c r="D1241" s="59"/>
      <c r="E1241" s="58"/>
      <c r="F1241" s="15"/>
      <c r="G1241" s="39"/>
      <c r="H1241" s="67"/>
      <c r="I1241" s="67"/>
      <c r="J1241" s="67"/>
      <c r="K1241" s="67"/>
      <c r="L1241" s="67"/>
      <c r="M1241" s="67"/>
      <c r="N1241" s="67"/>
      <c r="O1241" s="96"/>
    </row>
    <row r="1242" spans="1:15" s="26" customFormat="1" hidden="1" outlineLevel="2" x14ac:dyDescent="0.2">
      <c r="A1242" s="26" t="s">
        <v>288</v>
      </c>
      <c r="B1242"/>
      <c r="C1242"/>
      <c r="D1242" s="59">
        <f>$D$148</f>
        <v>0</v>
      </c>
      <c r="E1242" s="58"/>
      <c r="F1242" s="15"/>
      <c r="G1242" s="39"/>
      <c r="H1242" s="67">
        <f t="shared" ref="H1242:N1246" si="323">H148*$F$72</f>
        <v>0</v>
      </c>
      <c r="I1242" s="67">
        <f t="shared" si="323"/>
        <v>0</v>
      </c>
      <c r="J1242" s="67">
        <f t="shared" si="323"/>
        <v>0</v>
      </c>
      <c r="K1242" s="67">
        <f t="shared" si="323"/>
        <v>0</v>
      </c>
      <c r="L1242" s="67">
        <f t="shared" si="323"/>
        <v>0</v>
      </c>
      <c r="M1242" s="67">
        <f t="shared" si="323"/>
        <v>0</v>
      </c>
      <c r="N1242" s="67">
        <f t="shared" si="323"/>
        <v>0</v>
      </c>
      <c r="O1242" s="96"/>
    </row>
    <row r="1243" spans="1:15" s="26" customFormat="1" hidden="1" outlineLevel="2" x14ac:dyDescent="0.2">
      <c r="A1243" s="26" t="s">
        <v>288</v>
      </c>
      <c r="B1243"/>
      <c r="C1243"/>
      <c r="D1243" s="59">
        <f>$D$149</f>
        <v>0</v>
      </c>
      <c r="E1243" s="58"/>
      <c r="F1243" s="15"/>
      <c r="G1243" s="39"/>
      <c r="H1243" s="67">
        <f t="shared" si="323"/>
        <v>0</v>
      </c>
      <c r="I1243" s="67">
        <f t="shared" si="323"/>
        <v>0</v>
      </c>
      <c r="J1243" s="67">
        <f t="shared" si="323"/>
        <v>0</v>
      </c>
      <c r="K1243" s="67">
        <f t="shared" si="323"/>
        <v>0</v>
      </c>
      <c r="L1243" s="67">
        <f t="shared" si="323"/>
        <v>0</v>
      </c>
      <c r="M1243" s="67">
        <f t="shared" si="323"/>
        <v>0</v>
      </c>
      <c r="N1243" s="67">
        <f t="shared" si="323"/>
        <v>0</v>
      </c>
      <c r="O1243" s="96"/>
    </row>
    <row r="1244" spans="1:15" s="26" customFormat="1" hidden="1" outlineLevel="2" x14ac:dyDescent="0.2">
      <c r="A1244" s="26" t="s">
        <v>288</v>
      </c>
      <c r="B1244"/>
      <c r="C1244"/>
      <c r="D1244" s="59" t="str">
        <f>$D$150</f>
        <v>Grade Level Teacher</v>
      </c>
      <c r="E1244" s="58"/>
      <c r="F1244" s="15"/>
      <c r="G1244" s="39"/>
      <c r="H1244" s="67">
        <f t="shared" si="323"/>
        <v>0</v>
      </c>
      <c r="I1244" s="67">
        <f t="shared" si="323"/>
        <v>800</v>
      </c>
      <c r="J1244" s="67">
        <f t="shared" si="323"/>
        <v>800</v>
      </c>
      <c r="K1244" s="67">
        <f t="shared" si="323"/>
        <v>800</v>
      </c>
      <c r="L1244" s="67">
        <f t="shared" si="323"/>
        <v>800</v>
      </c>
      <c r="M1244" s="67">
        <f t="shared" si="323"/>
        <v>800</v>
      </c>
      <c r="N1244" s="67">
        <f t="shared" si="323"/>
        <v>800</v>
      </c>
      <c r="O1244" s="96"/>
    </row>
    <row r="1245" spans="1:15" s="26" customFormat="1" hidden="1" outlineLevel="2" x14ac:dyDescent="0.2">
      <c r="A1245" s="26" t="s">
        <v>288</v>
      </c>
      <c r="B1245"/>
      <c r="C1245"/>
      <c r="D1245" s="59" t="str">
        <f>$D$151</f>
        <v>Grade Level Teacher</v>
      </c>
      <c r="E1245" s="58"/>
      <c r="F1245" s="15"/>
      <c r="G1245" s="39"/>
      <c r="H1245" s="67">
        <f t="shared" si="323"/>
        <v>0</v>
      </c>
      <c r="I1245" s="67">
        <f t="shared" si="323"/>
        <v>800</v>
      </c>
      <c r="J1245" s="67">
        <f t="shared" si="323"/>
        <v>800</v>
      </c>
      <c r="K1245" s="67">
        <f t="shared" si="323"/>
        <v>800</v>
      </c>
      <c r="L1245" s="67">
        <f t="shared" si="323"/>
        <v>800</v>
      </c>
      <c r="M1245" s="67">
        <f t="shared" si="323"/>
        <v>800</v>
      </c>
      <c r="N1245" s="67">
        <f t="shared" si="323"/>
        <v>800</v>
      </c>
      <c r="O1245" s="96"/>
    </row>
    <row r="1246" spans="1:15" s="26" customFormat="1" hidden="1" outlineLevel="2" x14ac:dyDescent="0.2">
      <c r="A1246" s="26" t="s">
        <v>288</v>
      </c>
      <c r="B1246"/>
      <c r="C1246"/>
      <c r="D1246" s="59" t="str">
        <f>$D$152</f>
        <v>Grade Level Teacher</v>
      </c>
      <c r="E1246" s="58"/>
      <c r="F1246" s="15"/>
      <c r="G1246" s="39"/>
      <c r="H1246" s="67">
        <f t="shared" si="323"/>
        <v>0</v>
      </c>
      <c r="I1246" s="67">
        <f t="shared" si="323"/>
        <v>800</v>
      </c>
      <c r="J1246" s="67">
        <f t="shared" si="323"/>
        <v>800</v>
      </c>
      <c r="K1246" s="67">
        <f t="shared" si="323"/>
        <v>800</v>
      </c>
      <c r="L1246" s="67">
        <f t="shared" si="323"/>
        <v>800</v>
      </c>
      <c r="M1246" s="67">
        <f t="shared" si="323"/>
        <v>800</v>
      </c>
      <c r="N1246" s="67">
        <f t="shared" si="323"/>
        <v>800</v>
      </c>
      <c r="O1246" s="96"/>
    </row>
    <row r="1247" spans="1:15" s="26" customFormat="1" hidden="1" outlineLevel="2" x14ac:dyDescent="0.2">
      <c r="A1247" s="26" t="s">
        <v>288</v>
      </c>
      <c r="B1247"/>
      <c r="C1247"/>
      <c r="D1247" s="59"/>
      <c r="E1247" s="58"/>
      <c r="F1247" s="15"/>
      <c r="G1247" s="39"/>
      <c r="H1247" s="67"/>
      <c r="I1247" s="67"/>
      <c r="J1247" s="67"/>
      <c r="K1247" s="67"/>
      <c r="L1247" s="67"/>
      <c r="M1247" s="67"/>
      <c r="N1247" s="67"/>
      <c r="O1247" s="96"/>
    </row>
    <row r="1248" spans="1:15" s="26" customFormat="1" hidden="1" outlineLevel="2" x14ac:dyDescent="0.2">
      <c r="A1248" s="26" t="s">
        <v>288</v>
      </c>
      <c r="B1248"/>
      <c r="C1248"/>
      <c r="D1248" s="59" t="str">
        <f>$D$154</f>
        <v>Grade Level Assistant</v>
      </c>
      <c r="E1248" s="58"/>
      <c r="F1248" s="15"/>
      <c r="G1248" s="39"/>
      <c r="H1248" s="67">
        <f t="shared" ref="H1248:N1252" si="324">H154*$F$72</f>
        <v>0</v>
      </c>
      <c r="I1248" s="67">
        <f t="shared" si="324"/>
        <v>0</v>
      </c>
      <c r="J1248" s="67">
        <f t="shared" si="324"/>
        <v>0</v>
      </c>
      <c r="K1248" s="67">
        <f t="shared" si="324"/>
        <v>0</v>
      </c>
      <c r="L1248" s="67">
        <f t="shared" si="324"/>
        <v>0</v>
      </c>
      <c r="M1248" s="67">
        <f t="shared" si="324"/>
        <v>0</v>
      </c>
      <c r="N1248" s="67">
        <f t="shared" si="324"/>
        <v>0</v>
      </c>
      <c r="O1248" s="96"/>
    </row>
    <row r="1249" spans="1:15" s="26" customFormat="1" hidden="1" outlineLevel="2" x14ac:dyDescent="0.2">
      <c r="A1249" s="26" t="s">
        <v>288</v>
      </c>
      <c r="B1249"/>
      <c r="C1249"/>
      <c r="D1249" s="59" t="str">
        <f>$D$155</f>
        <v>Grade Level Assistant</v>
      </c>
      <c r="E1249" s="58"/>
      <c r="F1249" s="15"/>
      <c r="G1249" s="39"/>
      <c r="H1249" s="67">
        <f t="shared" si="324"/>
        <v>0</v>
      </c>
      <c r="I1249" s="67">
        <f t="shared" si="324"/>
        <v>0</v>
      </c>
      <c r="J1249" s="67">
        <f t="shared" si="324"/>
        <v>0</v>
      </c>
      <c r="K1249" s="67">
        <f t="shared" si="324"/>
        <v>0</v>
      </c>
      <c r="L1249" s="67">
        <f t="shared" si="324"/>
        <v>0</v>
      </c>
      <c r="M1249" s="67">
        <f t="shared" si="324"/>
        <v>0</v>
      </c>
      <c r="N1249" s="67">
        <f t="shared" si="324"/>
        <v>0</v>
      </c>
      <c r="O1249" s="96"/>
    </row>
    <row r="1250" spans="1:15" s="26" customFormat="1" hidden="1" outlineLevel="2" x14ac:dyDescent="0.2">
      <c r="A1250" s="26" t="s">
        <v>288</v>
      </c>
      <c r="B1250"/>
      <c r="C1250"/>
      <c r="D1250" s="59" t="str">
        <f>$D$156</f>
        <v>Grade Level Assistant</v>
      </c>
      <c r="E1250" s="58"/>
      <c r="F1250" s="15"/>
      <c r="G1250" s="39"/>
      <c r="H1250" s="67">
        <f t="shared" si="324"/>
        <v>0</v>
      </c>
      <c r="I1250" s="67">
        <f t="shared" si="324"/>
        <v>0</v>
      </c>
      <c r="J1250" s="67">
        <f t="shared" si="324"/>
        <v>0</v>
      </c>
      <c r="K1250" s="67">
        <f t="shared" si="324"/>
        <v>0</v>
      </c>
      <c r="L1250" s="67">
        <f t="shared" si="324"/>
        <v>0</v>
      </c>
      <c r="M1250" s="67">
        <f t="shared" si="324"/>
        <v>0</v>
      </c>
      <c r="N1250" s="67">
        <f t="shared" si="324"/>
        <v>0</v>
      </c>
      <c r="O1250" s="96"/>
    </row>
    <row r="1251" spans="1:15" s="26" customFormat="1" hidden="1" outlineLevel="2" x14ac:dyDescent="0.2">
      <c r="A1251" s="26" t="s">
        <v>288</v>
      </c>
      <c r="B1251"/>
      <c r="C1251"/>
      <c r="D1251" s="59" t="str">
        <f>$D$157</f>
        <v>Grade Level Assistant</v>
      </c>
      <c r="E1251" s="58"/>
      <c r="F1251" s="15"/>
      <c r="G1251" s="39"/>
      <c r="H1251" s="67">
        <f t="shared" si="324"/>
        <v>0</v>
      </c>
      <c r="I1251" s="67">
        <f t="shared" si="324"/>
        <v>0</v>
      </c>
      <c r="J1251" s="67">
        <f t="shared" si="324"/>
        <v>0</v>
      </c>
      <c r="K1251" s="67">
        <f t="shared" si="324"/>
        <v>0</v>
      </c>
      <c r="L1251" s="67">
        <f t="shared" si="324"/>
        <v>0</v>
      </c>
      <c r="M1251" s="67">
        <f t="shared" si="324"/>
        <v>0</v>
      </c>
      <c r="N1251" s="67">
        <f t="shared" si="324"/>
        <v>0</v>
      </c>
      <c r="O1251" s="96"/>
    </row>
    <row r="1252" spans="1:15" hidden="1" outlineLevel="2" x14ac:dyDescent="0.2">
      <c r="A1252" s="26" t="s">
        <v>288</v>
      </c>
      <c r="B1252"/>
      <c r="C1252"/>
      <c r="D1252" s="59" t="str">
        <f>$D$158</f>
        <v>Grade Level Assistant</v>
      </c>
      <c r="E1252" s="58"/>
      <c r="F1252" s="15"/>
      <c r="G1252" s="39"/>
      <c r="H1252" s="67">
        <f t="shared" si="324"/>
        <v>0</v>
      </c>
      <c r="I1252" s="67">
        <f t="shared" si="324"/>
        <v>0</v>
      </c>
      <c r="J1252" s="67">
        <f t="shared" si="324"/>
        <v>0</v>
      </c>
      <c r="K1252" s="67">
        <f t="shared" si="324"/>
        <v>0</v>
      </c>
      <c r="L1252" s="67">
        <f t="shared" si="324"/>
        <v>0</v>
      </c>
      <c r="M1252" s="67">
        <f t="shared" si="324"/>
        <v>0</v>
      </c>
      <c r="N1252" s="67">
        <f t="shared" si="324"/>
        <v>0</v>
      </c>
      <c r="O1252" s="96"/>
    </row>
    <row r="1253" spans="1:15" hidden="1" outlineLevel="2" x14ac:dyDescent="0.2">
      <c r="A1253" s="26" t="s">
        <v>288</v>
      </c>
      <c r="B1253"/>
      <c r="C1253"/>
      <c r="D1253" s="59"/>
      <c r="E1253" s="26"/>
      <c r="F1253" s="15"/>
      <c r="G1253" s="39"/>
      <c r="H1253" s="67"/>
      <c r="I1253" s="67"/>
      <c r="J1253" s="67"/>
      <c r="K1253" s="67"/>
      <c r="L1253" s="67"/>
      <c r="M1253" s="67"/>
      <c r="N1253" s="67"/>
      <c r="O1253" s="96"/>
    </row>
    <row r="1254" spans="1:15" s="26" customFormat="1" hidden="1" outlineLevel="2" x14ac:dyDescent="0.2">
      <c r="A1254" s="26" t="s">
        <v>288</v>
      </c>
      <c r="B1254"/>
      <c r="C1254"/>
      <c r="D1254" s="59" t="str">
        <f>$D$160</f>
        <v>Grade Level Teacher</v>
      </c>
      <c r="E1254" s="58"/>
      <c r="F1254" s="15"/>
      <c r="G1254" s="39"/>
      <c r="H1254" s="67">
        <f t="shared" ref="H1254:N1258" si="325">H160*$F$72</f>
        <v>0</v>
      </c>
      <c r="I1254" s="67">
        <f t="shared" si="325"/>
        <v>800</v>
      </c>
      <c r="J1254" s="67">
        <f t="shared" si="325"/>
        <v>800</v>
      </c>
      <c r="K1254" s="67">
        <f t="shared" si="325"/>
        <v>800</v>
      </c>
      <c r="L1254" s="67">
        <f t="shared" si="325"/>
        <v>800</v>
      </c>
      <c r="M1254" s="67">
        <f t="shared" si="325"/>
        <v>800</v>
      </c>
      <c r="N1254" s="67">
        <f t="shared" si="325"/>
        <v>800</v>
      </c>
      <c r="O1254" s="96"/>
    </row>
    <row r="1255" spans="1:15" s="26" customFormat="1" hidden="1" outlineLevel="2" x14ac:dyDescent="0.2">
      <c r="A1255" s="26" t="s">
        <v>288</v>
      </c>
      <c r="B1255"/>
      <c r="C1255"/>
      <c r="D1255" s="59" t="str">
        <f>$D$161</f>
        <v>Grade Level Teacher</v>
      </c>
      <c r="E1255" s="58"/>
      <c r="F1255" s="15"/>
      <c r="G1255" s="39"/>
      <c r="H1255" s="67">
        <f t="shared" si="325"/>
        <v>0</v>
      </c>
      <c r="I1255" s="67">
        <f t="shared" si="325"/>
        <v>800</v>
      </c>
      <c r="J1255" s="67">
        <f t="shared" si="325"/>
        <v>800</v>
      </c>
      <c r="K1255" s="67">
        <f t="shared" si="325"/>
        <v>800</v>
      </c>
      <c r="L1255" s="67">
        <f t="shared" si="325"/>
        <v>800</v>
      </c>
      <c r="M1255" s="67">
        <f t="shared" si="325"/>
        <v>800</v>
      </c>
      <c r="N1255" s="67">
        <f t="shared" si="325"/>
        <v>800</v>
      </c>
      <c r="O1255" s="96"/>
    </row>
    <row r="1256" spans="1:15" s="26" customFormat="1" hidden="1" outlineLevel="2" x14ac:dyDescent="0.2">
      <c r="A1256" s="26" t="s">
        <v>288</v>
      </c>
      <c r="B1256"/>
      <c r="C1256"/>
      <c r="D1256" s="59" t="str">
        <f>$D$162</f>
        <v>Grade Level Teacher</v>
      </c>
      <c r="E1256" s="58"/>
      <c r="F1256" s="15"/>
      <c r="G1256" s="39"/>
      <c r="H1256" s="67">
        <f t="shared" si="325"/>
        <v>0</v>
      </c>
      <c r="I1256" s="67">
        <f t="shared" si="325"/>
        <v>800</v>
      </c>
      <c r="J1256" s="67">
        <f t="shared" si="325"/>
        <v>800</v>
      </c>
      <c r="K1256" s="67">
        <f t="shared" si="325"/>
        <v>800</v>
      </c>
      <c r="L1256" s="67">
        <f t="shared" si="325"/>
        <v>800</v>
      </c>
      <c r="M1256" s="67">
        <f t="shared" si="325"/>
        <v>800</v>
      </c>
      <c r="N1256" s="67">
        <f t="shared" si="325"/>
        <v>800</v>
      </c>
      <c r="O1256" s="96"/>
    </row>
    <row r="1257" spans="1:15" s="26" customFormat="1" hidden="1" outlineLevel="2" x14ac:dyDescent="0.2">
      <c r="A1257" s="26" t="s">
        <v>288</v>
      </c>
      <c r="B1257"/>
      <c r="C1257"/>
      <c r="D1257" s="59" t="str">
        <f>$D$163</f>
        <v>Grade Level Teacher</v>
      </c>
      <c r="E1257" s="58"/>
      <c r="F1257" s="15"/>
      <c r="G1257" s="39"/>
      <c r="H1257" s="67">
        <f t="shared" si="325"/>
        <v>0</v>
      </c>
      <c r="I1257" s="67">
        <f t="shared" si="325"/>
        <v>0</v>
      </c>
      <c r="J1257" s="67">
        <f t="shared" si="325"/>
        <v>0</v>
      </c>
      <c r="K1257" s="67">
        <f t="shared" si="325"/>
        <v>0</v>
      </c>
      <c r="L1257" s="67">
        <f t="shared" si="325"/>
        <v>0</v>
      </c>
      <c r="M1257" s="67">
        <f t="shared" si="325"/>
        <v>0</v>
      </c>
      <c r="N1257" s="67">
        <f t="shared" si="325"/>
        <v>0</v>
      </c>
      <c r="O1257" s="96"/>
    </row>
    <row r="1258" spans="1:15" s="26" customFormat="1" hidden="1" outlineLevel="2" x14ac:dyDescent="0.2">
      <c r="A1258" s="26" t="s">
        <v>288</v>
      </c>
      <c r="B1258"/>
      <c r="C1258"/>
      <c r="D1258" s="59" t="str">
        <f>$D$164</f>
        <v>Grade Level Teacher</v>
      </c>
      <c r="E1258" s="58"/>
      <c r="F1258" s="15"/>
      <c r="G1258" s="39"/>
      <c r="H1258" s="67">
        <f t="shared" si="325"/>
        <v>0</v>
      </c>
      <c r="I1258" s="67">
        <f t="shared" si="325"/>
        <v>0</v>
      </c>
      <c r="J1258" s="67">
        <f t="shared" si="325"/>
        <v>0</v>
      </c>
      <c r="K1258" s="67">
        <f t="shared" si="325"/>
        <v>0</v>
      </c>
      <c r="L1258" s="67">
        <f t="shared" si="325"/>
        <v>0</v>
      </c>
      <c r="M1258" s="67">
        <f t="shared" si="325"/>
        <v>0</v>
      </c>
      <c r="N1258" s="67">
        <f t="shared" si="325"/>
        <v>0</v>
      </c>
      <c r="O1258" s="96"/>
    </row>
    <row r="1259" spans="1:15" s="26" customFormat="1" hidden="1" outlineLevel="2" x14ac:dyDescent="0.2">
      <c r="A1259" s="26" t="s">
        <v>288</v>
      </c>
      <c r="B1259"/>
      <c r="C1259"/>
      <c r="D1259" s="59"/>
      <c r="E1259" s="58"/>
      <c r="F1259" s="15"/>
      <c r="G1259" s="39"/>
      <c r="H1259" s="67"/>
      <c r="I1259" s="67"/>
      <c r="J1259" s="67"/>
      <c r="K1259" s="67"/>
      <c r="L1259" s="67"/>
      <c r="M1259" s="67"/>
      <c r="N1259" s="67"/>
      <c r="O1259" s="96"/>
    </row>
    <row r="1260" spans="1:15" s="26" customFormat="1" hidden="1" outlineLevel="2" x14ac:dyDescent="0.2">
      <c r="A1260" s="26" t="s">
        <v>288</v>
      </c>
      <c r="B1260"/>
      <c r="C1260"/>
      <c r="D1260" s="59" t="str">
        <f>$D$166</f>
        <v>Grade Level Assistant</v>
      </c>
      <c r="E1260" s="58"/>
      <c r="F1260" s="15"/>
      <c r="G1260" s="39"/>
      <c r="H1260" s="67">
        <f t="shared" ref="H1260:N1264" si="326">H166*$F$72</f>
        <v>0</v>
      </c>
      <c r="I1260" s="67">
        <f t="shared" si="326"/>
        <v>0</v>
      </c>
      <c r="J1260" s="67">
        <f t="shared" si="326"/>
        <v>0</v>
      </c>
      <c r="K1260" s="67">
        <f t="shared" si="326"/>
        <v>0</v>
      </c>
      <c r="L1260" s="67">
        <f t="shared" si="326"/>
        <v>0</v>
      </c>
      <c r="M1260" s="67">
        <f t="shared" si="326"/>
        <v>0</v>
      </c>
      <c r="N1260" s="67">
        <f t="shared" si="326"/>
        <v>0</v>
      </c>
      <c r="O1260" s="96"/>
    </row>
    <row r="1261" spans="1:15" s="26" customFormat="1" hidden="1" outlineLevel="2" x14ac:dyDescent="0.2">
      <c r="A1261" s="26" t="s">
        <v>288</v>
      </c>
      <c r="B1261"/>
      <c r="C1261"/>
      <c r="D1261" s="59" t="str">
        <f>$D$167</f>
        <v>Grade Level Assistant</v>
      </c>
      <c r="E1261" s="58"/>
      <c r="F1261" s="15"/>
      <c r="G1261" s="39"/>
      <c r="H1261" s="67">
        <f t="shared" si="326"/>
        <v>0</v>
      </c>
      <c r="I1261" s="67">
        <f t="shared" si="326"/>
        <v>0</v>
      </c>
      <c r="J1261" s="67">
        <f t="shared" si="326"/>
        <v>0</v>
      </c>
      <c r="K1261" s="67">
        <f t="shared" si="326"/>
        <v>0</v>
      </c>
      <c r="L1261" s="67">
        <f t="shared" si="326"/>
        <v>0</v>
      </c>
      <c r="M1261" s="67">
        <f t="shared" si="326"/>
        <v>0</v>
      </c>
      <c r="N1261" s="67">
        <f t="shared" si="326"/>
        <v>0</v>
      </c>
      <c r="O1261" s="96"/>
    </row>
    <row r="1262" spans="1:15" s="26" customFormat="1" hidden="1" outlineLevel="2" x14ac:dyDescent="0.2">
      <c r="A1262" s="26" t="s">
        <v>288</v>
      </c>
      <c r="B1262"/>
      <c r="C1262"/>
      <c r="D1262" s="59" t="str">
        <f>$D$168</f>
        <v>Grade Level Assistant</v>
      </c>
      <c r="E1262" s="58"/>
      <c r="F1262" s="15"/>
      <c r="G1262" s="39"/>
      <c r="H1262" s="67">
        <f t="shared" si="326"/>
        <v>0</v>
      </c>
      <c r="I1262" s="67">
        <f t="shared" si="326"/>
        <v>0</v>
      </c>
      <c r="J1262" s="67">
        <f t="shared" si="326"/>
        <v>0</v>
      </c>
      <c r="K1262" s="67">
        <f t="shared" si="326"/>
        <v>0</v>
      </c>
      <c r="L1262" s="67">
        <f t="shared" si="326"/>
        <v>0</v>
      </c>
      <c r="M1262" s="67">
        <f t="shared" si="326"/>
        <v>0</v>
      </c>
      <c r="N1262" s="67">
        <f t="shared" si="326"/>
        <v>0</v>
      </c>
      <c r="O1262" s="96"/>
    </row>
    <row r="1263" spans="1:15" s="26" customFormat="1" hidden="1" outlineLevel="2" x14ac:dyDescent="0.2">
      <c r="A1263" s="26" t="s">
        <v>288</v>
      </c>
      <c r="B1263"/>
      <c r="C1263"/>
      <c r="D1263" s="59" t="str">
        <f>$D$169</f>
        <v>Grade Level Assistant</v>
      </c>
      <c r="E1263" s="58"/>
      <c r="F1263" s="15"/>
      <c r="G1263" s="39"/>
      <c r="H1263" s="67">
        <f t="shared" si="326"/>
        <v>0</v>
      </c>
      <c r="I1263" s="67">
        <f t="shared" si="326"/>
        <v>0</v>
      </c>
      <c r="J1263" s="67">
        <f t="shared" si="326"/>
        <v>0</v>
      </c>
      <c r="K1263" s="67">
        <f t="shared" si="326"/>
        <v>0</v>
      </c>
      <c r="L1263" s="67">
        <f t="shared" si="326"/>
        <v>0</v>
      </c>
      <c r="M1263" s="67">
        <f t="shared" si="326"/>
        <v>0</v>
      </c>
      <c r="N1263" s="67">
        <f t="shared" si="326"/>
        <v>0</v>
      </c>
      <c r="O1263" s="96"/>
    </row>
    <row r="1264" spans="1:15" hidden="1" outlineLevel="2" x14ac:dyDescent="0.2">
      <c r="A1264" s="26" t="s">
        <v>288</v>
      </c>
      <c r="B1264"/>
      <c r="C1264"/>
      <c r="D1264" s="59" t="str">
        <f>$D$170</f>
        <v>Grade Level Assistant</v>
      </c>
      <c r="E1264" s="58"/>
      <c r="F1264" s="15"/>
      <c r="G1264" s="39"/>
      <c r="H1264" s="67">
        <f t="shared" si="326"/>
        <v>0</v>
      </c>
      <c r="I1264" s="67">
        <f t="shared" si="326"/>
        <v>0</v>
      </c>
      <c r="J1264" s="67">
        <f t="shared" si="326"/>
        <v>0</v>
      </c>
      <c r="K1264" s="67">
        <f t="shared" si="326"/>
        <v>0</v>
      </c>
      <c r="L1264" s="67">
        <f t="shared" si="326"/>
        <v>0</v>
      </c>
      <c r="M1264" s="67">
        <f t="shared" si="326"/>
        <v>0</v>
      </c>
      <c r="N1264" s="67">
        <f t="shared" si="326"/>
        <v>0</v>
      </c>
      <c r="O1264" s="96"/>
    </row>
    <row r="1265" spans="1:15" hidden="1" outlineLevel="2" x14ac:dyDescent="0.2">
      <c r="A1265" s="26" t="s">
        <v>288</v>
      </c>
      <c r="B1265"/>
      <c r="C1265"/>
      <c r="D1265" s="59"/>
      <c r="E1265" s="26"/>
      <c r="F1265" s="15"/>
      <c r="G1265" s="39"/>
      <c r="H1265" s="67"/>
      <c r="I1265" s="67"/>
      <c r="J1265" s="67"/>
      <c r="K1265" s="67"/>
      <c r="L1265" s="67"/>
      <c r="M1265" s="67"/>
      <c r="N1265" s="67"/>
      <c r="O1265" s="96"/>
    </row>
    <row r="1266" spans="1:15" s="26" customFormat="1" hidden="1" outlineLevel="2" x14ac:dyDescent="0.2">
      <c r="A1266" s="26" t="s">
        <v>288</v>
      </c>
      <c r="B1266"/>
      <c r="C1266"/>
      <c r="D1266" s="59" t="str">
        <f>$D$172</f>
        <v>Grade Level Teacher</v>
      </c>
      <c r="E1266" s="58"/>
      <c r="F1266" s="15"/>
      <c r="G1266" s="39"/>
      <c r="H1266" s="67">
        <f t="shared" ref="H1266:N1270" si="327">H172*$F$72</f>
        <v>0</v>
      </c>
      <c r="I1266" s="67">
        <f t="shared" si="327"/>
        <v>800</v>
      </c>
      <c r="J1266" s="67">
        <f t="shared" si="327"/>
        <v>800</v>
      </c>
      <c r="K1266" s="67">
        <f t="shared" si="327"/>
        <v>800</v>
      </c>
      <c r="L1266" s="67">
        <f t="shared" si="327"/>
        <v>800</v>
      </c>
      <c r="M1266" s="67">
        <f t="shared" si="327"/>
        <v>800</v>
      </c>
      <c r="N1266" s="67">
        <f t="shared" si="327"/>
        <v>800</v>
      </c>
      <c r="O1266" s="96"/>
    </row>
    <row r="1267" spans="1:15" s="26" customFormat="1" hidden="1" outlineLevel="2" x14ac:dyDescent="0.2">
      <c r="A1267" s="26" t="s">
        <v>288</v>
      </c>
      <c r="B1267"/>
      <c r="C1267"/>
      <c r="D1267" s="59" t="str">
        <f>$D$173</f>
        <v>Grade Level Teacher</v>
      </c>
      <c r="E1267" s="58"/>
      <c r="F1267" s="15"/>
      <c r="G1267" s="39"/>
      <c r="H1267" s="67">
        <f t="shared" si="327"/>
        <v>0</v>
      </c>
      <c r="I1267" s="67">
        <f t="shared" si="327"/>
        <v>800</v>
      </c>
      <c r="J1267" s="67">
        <f t="shared" si="327"/>
        <v>800</v>
      </c>
      <c r="K1267" s="67">
        <f t="shared" si="327"/>
        <v>800</v>
      </c>
      <c r="L1267" s="67">
        <f t="shared" si="327"/>
        <v>800</v>
      </c>
      <c r="M1267" s="67">
        <f t="shared" si="327"/>
        <v>800</v>
      </c>
      <c r="N1267" s="67">
        <f t="shared" si="327"/>
        <v>800</v>
      </c>
      <c r="O1267" s="96"/>
    </row>
    <row r="1268" spans="1:15" s="26" customFormat="1" hidden="1" outlineLevel="2" x14ac:dyDescent="0.2">
      <c r="A1268" s="26" t="s">
        <v>288</v>
      </c>
      <c r="B1268"/>
      <c r="C1268"/>
      <c r="D1268" s="59" t="str">
        <f>$D$174</f>
        <v>Grade Level Teacher</v>
      </c>
      <c r="E1268" s="58"/>
      <c r="F1268" s="15"/>
      <c r="G1268" s="39"/>
      <c r="H1268" s="67">
        <f t="shared" si="327"/>
        <v>0</v>
      </c>
      <c r="I1268" s="67">
        <f t="shared" si="327"/>
        <v>800</v>
      </c>
      <c r="J1268" s="67">
        <f t="shared" si="327"/>
        <v>800</v>
      </c>
      <c r="K1268" s="67">
        <f t="shared" si="327"/>
        <v>800</v>
      </c>
      <c r="L1268" s="67">
        <f t="shared" si="327"/>
        <v>800</v>
      </c>
      <c r="M1268" s="67">
        <f t="shared" si="327"/>
        <v>800</v>
      </c>
      <c r="N1268" s="67">
        <f t="shared" si="327"/>
        <v>800</v>
      </c>
      <c r="O1268" s="96"/>
    </row>
    <row r="1269" spans="1:15" s="26" customFormat="1" hidden="1" outlineLevel="2" x14ac:dyDescent="0.2">
      <c r="A1269" s="26" t="s">
        <v>288</v>
      </c>
      <c r="B1269"/>
      <c r="C1269"/>
      <c r="D1269" s="59" t="str">
        <f>$D$175</f>
        <v>Grade Level Teacher</v>
      </c>
      <c r="E1269" s="58"/>
      <c r="F1269" s="15"/>
      <c r="G1269" s="39"/>
      <c r="H1269" s="67">
        <f t="shared" si="327"/>
        <v>0</v>
      </c>
      <c r="I1269" s="67">
        <f t="shared" si="327"/>
        <v>800</v>
      </c>
      <c r="J1269" s="67">
        <f t="shared" si="327"/>
        <v>800</v>
      </c>
      <c r="K1269" s="67">
        <f t="shared" si="327"/>
        <v>800</v>
      </c>
      <c r="L1269" s="67">
        <f t="shared" si="327"/>
        <v>800</v>
      </c>
      <c r="M1269" s="67">
        <f t="shared" si="327"/>
        <v>800</v>
      </c>
      <c r="N1269" s="67">
        <f t="shared" si="327"/>
        <v>800</v>
      </c>
      <c r="O1269" s="96"/>
    </row>
    <row r="1270" spans="1:15" s="26" customFormat="1" hidden="1" outlineLevel="2" x14ac:dyDescent="0.2">
      <c r="A1270" s="26" t="s">
        <v>288</v>
      </c>
      <c r="B1270"/>
      <c r="C1270"/>
      <c r="D1270" s="59" t="str">
        <f>$D$176</f>
        <v>Grade Level Teacher</v>
      </c>
      <c r="E1270" s="58"/>
      <c r="F1270" s="15"/>
      <c r="G1270" s="39"/>
      <c r="H1270" s="67">
        <f t="shared" si="327"/>
        <v>0</v>
      </c>
      <c r="I1270" s="67">
        <f t="shared" si="327"/>
        <v>800</v>
      </c>
      <c r="J1270" s="67">
        <f t="shared" si="327"/>
        <v>800</v>
      </c>
      <c r="K1270" s="67">
        <f t="shared" si="327"/>
        <v>800</v>
      </c>
      <c r="L1270" s="67">
        <f t="shared" si="327"/>
        <v>800</v>
      </c>
      <c r="M1270" s="67">
        <f t="shared" si="327"/>
        <v>800</v>
      </c>
      <c r="N1270" s="67">
        <f t="shared" si="327"/>
        <v>800</v>
      </c>
      <c r="O1270" s="96"/>
    </row>
    <row r="1271" spans="1:15" s="26" customFormat="1" hidden="1" outlineLevel="2" x14ac:dyDescent="0.2">
      <c r="A1271" s="26" t="s">
        <v>288</v>
      </c>
      <c r="B1271"/>
      <c r="C1271"/>
      <c r="D1271" s="59"/>
      <c r="E1271" s="58"/>
      <c r="F1271" s="15"/>
      <c r="G1271" s="39"/>
      <c r="H1271" s="67"/>
      <c r="I1271" s="67"/>
      <c r="J1271" s="67"/>
      <c r="K1271" s="67"/>
      <c r="L1271" s="67"/>
      <c r="M1271" s="67"/>
      <c r="N1271" s="67"/>
      <c r="O1271" s="96"/>
    </row>
    <row r="1272" spans="1:15" s="26" customFormat="1" hidden="1" outlineLevel="2" x14ac:dyDescent="0.2">
      <c r="A1272" s="26" t="s">
        <v>288</v>
      </c>
      <c r="B1272"/>
      <c r="C1272"/>
      <c r="D1272" s="59" t="str">
        <f>$D$178</f>
        <v>Grade Level Assistant</v>
      </c>
      <c r="E1272" s="58"/>
      <c r="F1272" s="15"/>
      <c r="G1272" s="39"/>
      <c r="H1272" s="67">
        <f t="shared" ref="H1272:N1276" si="328">H178*$F$72</f>
        <v>0</v>
      </c>
      <c r="I1272" s="67">
        <f t="shared" si="328"/>
        <v>0</v>
      </c>
      <c r="J1272" s="67">
        <f t="shared" si="328"/>
        <v>0</v>
      </c>
      <c r="K1272" s="67">
        <f t="shared" si="328"/>
        <v>0</v>
      </c>
      <c r="L1272" s="67">
        <f t="shared" si="328"/>
        <v>0</v>
      </c>
      <c r="M1272" s="67">
        <f t="shared" si="328"/>
        <v>0</v>
      </c>
      <c r="N1272" s="67">
        <f t="shared" si="328"/>
        <v>0</v>
      </c>
      <c r="O1272" s="96"/>
    </row>
    <row r="1273" spans="1:15" s="26" customFormat="1" hidden="1" outlineLevel="2" x14ac:dyDescent="0.2">
      <c r="A1273" s="26" t="s">
        <v>288</v>
      </c>
      <c r="B1273"/>
      <c r="C1273"/>
      <c r="D1273" s="59" t="str">
        <f>$D$179</f>
        <v>Grade Level Assistant</v>
      </c>
      <c r="E1273" s="58"/>
      <c r="F1273" s="15"/>
      <c r="G1273" s="39"/>
      <c r="H1273" s="67">
        <f t="shared" si="328"/>
        <v>0</v>
      </c>
      <c r="I1273" s="67">
        <f t="shared" si="328"/>
        <v>0</v>
      </c>
      <c r="J1273" s="67">
        <f t="shared" si="328"/>
        <v>0</v>
      </c>
      <c r="K1273" s="67">
        <f t="shared" si="328"/>
        <v>0</v>
      </c>
      <c r="L1273" s="67">
        <f t="shared" si="328"/>
        <v>0</v>
      </c>
      <c r="M1273" s="67">
        <f t="shared" si="328"/>
        <v>0</v>
      </c>
      <c r="N1273" s="67">
        <f t="shared" si="328"/>
        <v>0</v>
      </c>
      <c r="O1273" s="96"/>
    </row>
    <row r="1274" spans="1:15" s="26" customFormat="1" hidden="1" outlineLevel="2" x14ac:dyDescent="0.2">
      <c r="A1274" s="26" t="s">
        <v>288</v>
      </c>
      <c r="B1274"/>
      <c r="C1274"/>
      <c r="D1274" s="59" t="str">
        <f>$D$180</f>
        <v>Grade Level Assistant</v>
      </c>
      <c r="E1274" s="58"/>
      <c r="F1274" s="15"/>
      <c r="G1274" s="39"/>
      <c r="H1274" s="67">
        <f t="shared" si="328"/>
        <v>0</v>
      </c>
      <c r="I1274" s="67">
        <f t="shared" si="328"/>
        <v>0</v>
      </c>
      <c r="J1274" s="67">
        <f t="shared" si="328"/>
        <v>0</v>
      </c>
      <c r="K1274" s="67">
        <f t="shared" si="328"/>
        <v>0</v>
      </c>
      <c r="L1274" s="67">
        <f t="shared" si="328"/>
        <v>0</v>
      </c>
      <c r="M1274" s="67">
        <f t="shared" si="328"/>
        <v>0</v>
      </c>
      <c r="N1274" s="67">
        <f t="shared" si="328"/>
        <v>0</v>
      </c>
      <c r="O1274" s="96"/>
    </row>
    <row r="1275" spans="1:15" s="26" customFormat="1" hidden="1" outlineLevel="2" x14ac:dyDescent="0.2">
      <c r="A1275" s="26" t="s">
        <v>288</v>
      </c>
      <c r="B1275"/>
      <c r="C1275"/>
      <c r="D1275" s="59" t="str">
        <f>$D$181</f>
        <v>Grade Level Assistant</v>
      </c>
      <c r="E1275" s="58"/>
      <c r="F1275" s="15"/>
      <c r="G1275" s="39"/>
      <c r="H1275" s="67">
        <f t="shared" si="328"/>
        <v>0</v>
      </c>
      <c r="I1275" s="67">
        <f t="shared" si="328"/>
        <v>0</v>
      </c>
      <c r="J1275" s="67">
        <f t="shared" si="328"/>
        <v>0</v>
      </c>
      <c r="K1275" s="67">
        <f t="shared" si="328"/>
        <v>0</v>
      </c>
      <c r="L1275" s="67">
        <f t="shared" si="328"/>
        <v>0</v>
      </c>
      <c r="M1275" s="67">
        <f t="shared" si="328"/>
        <v>0</v>
      </c>
      <c r="N1275" s="67">
        <f t="shared" si="328"/>
        <v>0</v>
      </c>
      <c r="O1275" s="96"/>
    </row>
    <row r="1276" spans="1:15" hidden="1" outlineLevel="2" x14ac:dyDescent="0.2">
      <c r="A1276" s="26" t="s">
        <v>288</v>
      </c>
      <c r="B1276"/>
      <c r="C1276"/>
      <c r="D1276" s="59" t="str">
        <f>$D$182</f>
        <v>Grade Level Assistant</v>
      </c>
      <c r="E1276" s="58"/>
      <c r="F1276" s="15"/>
      <c r="G1276" s="39"/>
      <c r="H1276" s="67">
        <f t="shared" si="328"/>
        <v>0</v>
      </c>
      <c r="I1276" s="67">
        <f t="shared" si="328"/>
        <v>0</v>
      </c>
      <c r="J1276" s="67">
        <f t="shared" si="328"/>
        <v>0</v>
      </c>
      <c r="K1276" s="67">
        <f t="shared" si="328"/>
        <v>0</v>
      </c>
      <c r="L1276" s="67">
        <f t="shared" si="328"/>
        <v>0</v>
      </c>
      <c r="M1276" s="67">
        <f t="shared" si="328"/>
        <v>0</v>
      </c>
      <c r="N1276" s="67">
        <f t="shared" si="328"/>
        <v>0</v>
      </c>
      <c r="O1276" s="96"/>
    </row>
    <row r="1277" spans="1:15" hidden="1" outlineLevel="2" x14ac:dyDescent="0.2">
      <c r="A1277" s="26" t="s">
        <v>288</v>
      </c>
      <c r="B1277"/>
      <c r="C1277"/>
      <c r="D1277" s="59"/>
      <c r="E1277" s="26"/>
      <c r="F1277" s="15"/>
      <c r="G1277" s="39"/>
      <c r="H1277" s="67"/>
      <c r="I1277" s="67"/>
      <c r="J1277" s="67"/>
      <c r="K1277" s="67"/>
      <c r="L1277" s="67"/>
      <c r="M1277" s="67"/>
      <c r="N1277" s="67"/>
      <c r="O1277" s="96"/>
    </row>
    <row r="1278" spans="1:15" s="26" customFormat="1" hidden="1" outlineLevel="2" x14ac:dyDescent="0.2">
      <c r="A1278" s="26" t="s">
        <v>288</v>
      </c>
      <c r="B1278"/>
      <c r="C1278"/>
      <c r="D1278" s="59" t="str">
        <f>$D$184</f>
        <v>Grade Level Teacher</v>
      </c>
      <c r="E1278" s="58"/>
      <c r="F1278" s="15"/>
      <c r="G1278" s="39"/>
      <c r="H1278" s="67">
        <f t="shared" ref="H1278:N1282" si="329">H184*$F$72</f>
        <v>0</v>
      </c>
      <c r="I1278" s="67">
        <f t="shared" si="329"/>
        <v>800</v>
      </c>
      <c r="J1278" s="67">
        <f t="shared" si="329"/>
        <v>800</v>
      </c>
      <c r="K1278" s="67">
        <f t="shared" si="329"/>
        <v>800</v>
      </c>
      <c r="L1278" s="67">
        <f t="shared" si="329"/>
        <v>800</v>
      </c>
      <c r="M1278" s="67">
        <f t="shared" si="329"/>
        <v>800</v>
      </c>
      <c r="N1278" s="67">
        <f t="shared" si="329"/>
        <v>800</v>
      </c>
      <c r="O1278" s="96"/>
    </row>
    <row r="1279" spans="1:15" s="26" customFormat="1" hidden="1" outlineLevel="2" x14ac:dyDescent="0.2">
      <c r="A1279" s="26" t="s">
        <v>288</v>
      </c>
      <c r="B1279"/>
      <c r="C1279"/>
      <c r="D1279" s="59" t="str">
        <f>$D$185</f>
        <v>Grade Level Teacher</v>
      </c>
      <c r="E1279" s="58"/>
      <c r="F1279" s="15"/>
      <c r="G1279" s="39"/>
      <c r="H1279" s="67">
        <f t="shared" si="329"/>
        <v>0</v>
      </c>
      <c r="I1279" s="67">
        <f t="shared" si="329"/>
        <v>800</v>
      </c>
      <c r="J1279" s="67">
        <f t="shared" si="329"/>
        <v>800</v>
      </c>
      <c r="K1279" s="67">
        <f t="shared" si="329"/>
        <v>800</v>
      </c>
      <c r="L1279" s="67">
        <f t="shared" si="329"/>
        <v>800</v>
      </c>
      <c r="M1279" s="67">
        <f t="shared" si="329"/>
        <v>800</v>
      </c>
      <c r="N1279" s="67">
        <f t="shared" si="329"/>
        <v>800</v>
      </c>
      <c r="O1279" s="96"/>
    </row>
    <row r="1280" spans="1:15" s="26" customFormat="1" hidden="1" outlineLevel="2" x14ac:dyDescent="0.2">
      <c r="A1280" s="26" t="s">
        <v>288</v>
      </c>
      <c r="B1280"/>
      <c r="C1280"/>
      <c r="D1280" s="59" t="str">
        <f>$D$186</f>
        <v>Grade Level Teacher</v>
      </c>
      <c r="E1280" s="58"/>
      <c r="F1280" s="15"/>
      <c r="G1280" s="39"/>
      <c r="H1280" s="67">
        <f t="shared" si="329"/>
        <v>0</v>
      </c>
      <c r="I1280" s="67">
        <f t="shared" si="329"/>
        <v>800</v>
      </c>
      <c r="J1280" s="67">
        <f t="shared" si="329"/>
        <v>800</v>
      </c>
      <c r="K1280" s="67">
        <f t="shared" si="329"/>
        <v>800</v>
      </c>
      <c r="L1280" s="67">
        <f t="shared" si="329"/>
        <v>800</v>
      </c>
      <c r="M1280" s="67">
        <f t="shared" si="329"/>
        <v>800</v>
      </c>
      <c r="N1280" s="67">
        <f t="shared" si="329"/>
        <v>800</v>
      </c>
      <c r="O1280" s="96"/>
    </row>
    <row r="1281" spans="1:15" s="26" customFormat="1" hidden="1" outlineLevel="2" x14ac:dyDescent="0.2">
      <c r="A1281" s="26" t="s">
        <v>288</v>
      </c>
      <c r="B1281"/>
      <c r="C1281"/>
      <c r="D1281" s="59" t="str">
        <f>$D$187</f>
        <v>Grade Level Teacher</v>
      </c>
      <c r="E1281" s="58"/>
      <c r="F1281" s="15"/>
      <c r="G1281" s="39"/>
      <c r="H1281" s="67">
        <f t="shared" si="329"/>
        <v>0</v>
      </c>
      <c r="I1281" s="67">
        <f t="shared" si="329"/>
        <v>800</v>
      </c>
      <c r="J1281" s="67">
        <f t="shared" si="329"/>
        <v>800</v>
      </c>
      <c r="K1281" s="67">
        <f t="shared" si="329"/>
        <v>800</v>
      </c>
      <c r="L1281" s="67">
        <f t="shared" si="329"/>
        <v>800</v>
      </c>
      <c r="M1281" s="67">
        <f t="shared" si="329"/>
        <v>800</v>
      </c>
      <c r="N1281" s="67">
        <f t="shared" si="329"/>
        <v>800</v>
      </c>
      <c r="O1281" s="96"/>
    </row>
    <row r="1282" spans="1:15" s="26" customFormat="1" hidden="1" outlineLevel="2" x14ac:dyDescent="0.2">
      <c r="A1282" s="26" t="s">
        <v>288</v>
      </c>
      <c r="B1282"/>
      <c r="C1282"/>
      <c r="D1282" s="59" t="str">
        <f>$D$188</f>
        <v>Grade Level Teacher</v>
      </c>
      <c r="E1282" s="58"/>
      <c r="F1282" s="15"/>
      <c r="G1282" s="39"/>
      <c r="H1282" s="67">
        <f t="shared" si="329"/>
        <v>0</v>
      </c>
      <c r="I1282" s="67">
        <f t="shared" si="329"/>
        <v>800</v>
      </c>
      <c r="J1282" s="67">
        <f t="shared" si="329"/>
        <v>800</v>
      </c>
      <c r="K1282" s="67">
        <f t="shared" si="329"/>
        <v>800</v>
      </c>
      <c r="L1282" s="67">
        <f t="shared" si="329"/>
        <v>800</v>
      </c>
      <c r="M1282" s="67">
        <f t="shared" si="329"/>
        <v>800</v>
      </c>
      <c r="N1282" s="67">
        <f t="shared" si="329"/>
        <v>800</v>
      </c>
      <c r="O1282" s="96"/>
    </row>
    <row r="1283" spans="1:15" s="26" customFormat="1" hidden="1" outlineLevel="2" x14ac:dyDescent="0.2">
      <c r="A1283" s="26" t="s">
        <v>288</v>
      </c>
      <c r="B1283"/>
      <c r="C1283"/>
      <c r="D1283" s="59"/>
      <c r="E1283" s="58"/>
      <c r="F1283" s="15"/>
      <c r="G1283" s="39"/>
      <c r="H1283" s="67"/>
      <c r="I1283" s="67"/>
      <c r="J1283" s="67"/>
      <c r="K1283" s="67"/>
      <c r="L1283" s="67"/>
      <c r="M1283" s="67"/>
      <c r="N1283" s="67"/>
      <c r="O1283" s="96"/>
    </row>
    <row r="1284" spans="1:15" s="26" customFormat="1" hidden="1" outlineLevel="2" x14ac:dyDescent="0.2">
      <c r="A1284" s="26" t="s">
        <v>288</v>
      </c>
      <c r="B1284"/>
      <c r="C1284"/>
      <c r="D1284" s="59" t="str">
        <f>$D$190</f>
        <v>Grade Level Assistant</v>
      </c>
      <c r="E1284" s="58"/>
      <c r="F1284" s="15"/>
      <c r="G1284" s="39"/>
      <c r="H1284" s="67">
        <f t="shared" ref="H1284:N1288" si="330">H190*$F$72</f>
        <v>0</v>
      </c>
      <c r="I1284" s="67">
        <f t="shared" si="330"/>
        <v>0</v>
      </c>
      <c r="J1284" s="67">
        <f t="shared" si="330"/>
        <v>0</v>
      </c>
      <c r="K1284" s="67">
        <f t="shared" si="330"/>
        <v>0</v>
      </c>
      <c r="L1284" s="67">
        <f t="shared" si="330"/>
        <v>0</v>
      </c>
      <c r="M1284" s="67">
        <f t="shared" si="330"/>
        <v>0</v>
      </c>
      <c r="N1284" s="67">
        <f t="shared" si="330"/>
        <v>0</v>
      </c>
      <c r="O1284" s="96"/>
    </row>
    <row r="1285" spans="1:15" s="26" customFormat="1" hidden="1" outlineLevel="2" x14ac:dyDescent="0.2">
      <c r="A1285" s="26" t="s">
        <v>288</v>
      </c>
      <c r="B1285"/>
      <c r="C1285"/>
      <c r="D1285" s="59" t="str">
        <f>$D$191</f>
        <v>Grade Level Assistant</v>
      </c>
      <c r="E1285" s="58"/>
      <c r="F1285" s="15"/>
      <c r="G1285" s="39"/>
      <c r="H1285" s="67">
        <f t="shared" si="330"/>
        <v>0</v>
      </c>
      <c r="I1285" s="67">
        <f t="shared" si="330"/>
        <v>0</v>
      </c>
      <c r="J1285" s="67">
        <f t="shared" si="330"/>
        <v>0</v>
      </c>
      <c r="K1285" s="67">
        <f t="shared" si="330"/>
        <v>0</v>
      </c>
      <c r="L1285" s="67">
        <f t="shared" si="330"/>
        <v>0</v>
      </c>
      <c r="M1285" s="67">
        <f t="shared" si="330"/>
        <v>0</v>
      </c>
      <c r="N1285" s="67">
        <f t="shared" si="330"/>
        <v>0</v>
      </c>
      <c r="O1285" s="96"/>
    </row>
    <row r="1286" spans="1:15" s="26" customFormat="1" hidden="1" outlineLevel="2" x14ac:dyDescent="0.2">
      <c r="A1286" s="26" t="s">
        <v>288</v>
      </c>
      <c r="B1286"/>
      <c r="C1286"/>
      <c r="D1286" s="59" t="str">
        <f>$D$192</f>
        <v>Grade Level Assistant</v>
      </c>
      <c r="E1286" s="58"/>
      <c r="F1286" s="15"/>
      <c r="G1286" s="39"/>
      <c r="H1286" s="67">
        <f t="shared" si="330"/>
        <v>0</v>
      </c>
      <c r="I1286" s="67">
        <f t="shared" si="330"/>
        <v>0</v>
      </c>
      <c r="J1286" s="67">
        <f t="shared" si="330"/>
        <v>0</v>
      </c>
      <c r="K1286" s="67">
        <f t="shared" si="330"/>
        <v>0</v>
      </c>
      <c r="L1286" s="67">
        <f t="shared" si="330"/>
        <v>0</v>
      </c>
      <c r="M1286" s="67">
        <f t="shared" si="330"/>
        <v>0</v>
      </c>
      <c r="N1286" s="67">
        <f t="shared" si="330"/>
        <v>0</v>
      </c>
      <c r="O1286" s="96"/>
    </row>
    <row r="1287" spans="1:15" s="26" customFormat="1" hidden="1" outlineLevel="2" x14ac:dyDescent="0.2">
      <c r="A1287" s="26" t="s">
        <v>288</v>
      </c>
      <c r="B1287"/>
      <c r="C1287"/>
      <c r="D1287" s="59" t="str">
        <f>$D$193</f>
        <v>Grade Level Assistant</v>
      </c>
      <c r="E1287" s="58"/>
      <c r="F1287" s="15"/>
      <c r="G1287" s="39"/>
      <c r="H1287" s="67">
        <f t="shared" si="330"/>
        <v>0</v>
      </c>
      <c r="I1287" s="67">
        <f t="shared" si="330"/>
        <v>0</v>
      </c>
      <c r="J1287" s="67">
        <f t="shared" si="330"/>
        <v>0</v>
      </c>
      <c r="K1287" s="67">
        <f t="shared" si="330"/>
        <v>0</v>
      </c>
      <c r="L1287" s="67">
        <f t="shared" si="330"/>
        <v>0</v>
      </c>
      <c r="M1287" s="67">
        <f t="shared" si="330"/>
        <v>0</v>
      </c>
      <c r="N1287" s="67">
        <f t="shared" si="330"/>
        <v>0</v>
      </c>
      <c r="O1287" s="96"/>
    </row>
    <row r="1288" spans="1:15" hidden="1" outlineLevel="2" x14ac:dyDescent="0.2">
      <c r="A1288" s="26" t="s">
        <v>288</v>
      </c>
      <c r="B1288"/>
      <c r="C1288"/>
      <c r="D1288" s="59" t="str">
        <f>$D$194</f>
        <v>Grade Level Assistant</v>
      </c>
      <c r="E1288" s="58"/>
      <c r="F1288" s="15"/>
      <c r="G1288" s="39"/>
      <c r="H1288" s="67">
        <f t="shared" si="330"/>
        <v>0</v>
      </c>
      <c r="I1288" s="67">
        <f t="shared" si="330"/>
        <v>0</v>
      </c>
      <c r="J1288" s="67">
        <f t="shared" si="330"/>
        <v>0</v>
      </c>
      <c r="K1288" s="67">
        <f t="shared" si="330"/>
        <v>0</v>
      </c>
      <c r="L1288" s="67">
        <f t="shared" si="330"/>
        <v>0</v>
      </c>
      <c r="M1288" s="67">
        <f t="shared" si="330"/>
        <v>0</v>
      </c>
      <c r="N1288" s="67">
        <f t="shared" si="330"/>
        <v>0</v>
      </c>
      <c r="O1288" s="96"/>
    </row>
    <row r="1289" spans="1:15" hidden="1" outlineLevel="2" x14ac:dyDescent="0.2">
      <c r="A1289" s="26" t="s">
        <v>288</v>
      </c>
      <c r="B1289"/>
      <c r="C1289"/>
      <c r="D1289" s="59"/>
      <c r="E1289" s="26"/>
      <c r="F1289" s="15"/>
      <c r="G1289" s="39"/>
      <c r="H1289" s="67"/>
      <c r="I1289" s="67"/>
      <c r="J1289" s="67"/>
      <c r="K1289" s="67"/>
      <c r="L1289" s="67"/>
      <c r="M1289" s="67"/>
      <c r="N1289" s="67"/>
      <c r="O1289" s="96"/>
    </row>
    <row r="1290" spans="1:15" s="26" customFormat="1" hidden="1" outlineLevel="2" x14ac:dyDescent="0.2">
      <c r="A1290" s="26" t="s">
        <v>288</v>
      </c>
      <c r="B1290"/>
      <c r="C1290"/>
      <c r="D1290" s="59" t="str">
        <f>$D$196</f>
        <v>Grade Level Teacher</v>
      </c>
      <c r="E1290" s="58"/>
      <c r="F1290" s="15"/>
      <c r="G1290" s="39"/>
      <c r="H1290" s="67">
        <f t="shared" ref="H1290:N1295" si="331">H196*$F$72</f>
        <v>0</v>
      </c>
      <c r="I1290" s="67">
        <f t="shared" si="331"/>
        <v>800</v>
      </c>
      <c r="J1290" s="67">
        <f t="shared" si="331"/>
        <v>800</v>
      </c>
      <c r="K1290" s="67">
        <f t="shared" si="331"/>
        <v>800</v>
      </c>
      <c r="L1290" s="67">
        <f t="shared" si="331"/>
        <v>800</v>
      </c>
      <c r="M1290" s="67">
        <f t="shared" si="331"/>
        <v>800</v>
      </c>
      <c r="N1290" s="67">
        <f t="shared" si="331"/>
        <v>800</v>
      </c>
      <c r="O1290" s="96"/>
    </row>
    <row r="1291" spans="1:15" s="26" customFormat="1" hidden="1" outlineLevel="2" x14ac:dyDescent="0.2">
      <c r="A1291" s="26" t="s">
        <v>288</v>
      </c>
      <c r="B1291"/>
      <c r="C1291"/>
      <c r="D1291" s="59" t="str">
        <f>$D$197</f>
        <v>Grade Level Teacher</v>
      </c>
      <c r="E1291" s="58"/>
      <c r="F1291" s="15"/>
      <c r="G1291" s="39"/>
      <c r="H1291" s="67">
        <f t="shared" si="331"/>
        <v>0</v>
      </c>
      <c r="I1291" s="67">
        <f t="shared" si="331"/>
        <v>800</v>
      </c>
      <c r="J1291" s="67">
        <f t="shared" si="331"/>
        <v>800</v>
      </c>
      <c r="K1291" s="67">
        <f t="shared" si="331"/>
        <v>800</v>
      </c>
      <c r="L1291" s="67">
        <f t="shared" si="331"/>
        <v>800</v>
      </c>
      <c r="M1291" s="67">
        <f t="shared" si="331"/>
        <v>800</v>
      </c>
      <c r="N1291" s="67">
        <f t="shared" si="331"/>
        <v>800</v>
      </c>
      <c r="O1291" s="96"/>
    </row>
    <row r="1292" spans="1:15" s="26" customFormat="1" hidden="1" outlineLevel="2" x14ac:dyDescent="0.2">
      <c r="A1292" s="26" t="s">
        <v>288</v>
      </c>
      <c r="B1292"/>
      <c r="C1292"/>
      <c r="D1292" s="59" t="str">
        <f>$D$198</f>
        <v>Grade Level Teacher</v>
      </c>
      <c r="E1292" s="58"/>
      <c r="F1292" s="15"/>
      <c r="G1292" s="39"/>
      <c r="H1292" s="67">
        <f t="shared" si="331"/>
        <v>0</v>
      </c>
      <c r="I1292" s="67">
        <f t="shared" si="331"/>
        <v>800</v>
      </c>
      <c r="J1292" s="67">
        <f t="shared" si="331"/>
        <v>800</v>
      </c>
      <c r="K1292" s="67">
        <f t="shared" si="331"/>
        <v>800</v>
      </c>
      <c r="L1292" s="67">
        <f t="shared" si="331"/>
        <v>800</v>
      </c>
      <c r="M1292" s="67">
        <f t="shared" si="331"/>
        <v>800</v>
      </c>
      <c r="N1292" s="67">
        <f t="shared" si="331"/>
        <v>800</v>
      </c>
      <c r="O1292" s="96"/>
    </row>
    <row r="1293" spans="1:15" s="26" customFormat="1" hidden="1" outlineLevel="2" x14ac:dyDescent="0.2">
      <c r="A1293" s="26" t="s">
        <v>288</v>
      </c>
      <c r="B1293"/>
      <c r="C1293"/>
      <c r="D1293" s="59" t="str">
        <f>$D$199</f>
        <v>Grade Level Teacher</v>
      </c>
      <c r="E1293" s="58"/>
      <c r="F1293" s="15"/>
      <c r="G1293" s="39"/>
      <c r="H1293" s="67">
        <f t="shared" si="331"/>
        <v>0</v>
      </c>
      <c r="I1293" s="67">
        <f t="shared" si="331"/>
        <v>800</v>
      </c>
      <c r="J1293" s="67">
        <f t="shared" si="331"/>
        <v>800</v>
      </c>
      <c r="K1293" s="67">
        <f t="shared" si="331"/>
        <v>800</v>
      </c>
      <c r="L1293" s="67">
        <f t="shared" si="331"/>
        <v>800</v>
      </c>
      <c r="M1293" s="67">
        <f t="shared" si="331"/>
        <v>800</v>
      </c>
      <c r="N1293" s="67">
        <f t="shared" si="331"/>
        <v>800</v>
      </c>
      <c r="O1293" s="96"/>
    </row>
    <row r="1294" spans="1:15" s="26" customFormat="1" hidden="1" outlineLevel="2" x14ac:dyDescent="0.2">
      <c r="A1294" s="26" t="s">
        <v>288</v>
      </c>
      <c r="B1294"/>
      <c r="C1294"/>
      <c r="D1294" s="59" t="str">
        <f>$D$200</f>
        <v>Grade Level Teacher</v>
      </c>
      <c r="E1294" s="58"/>
      <c r="F1294" s="15"/>
      <c r="G1294" s="39"/>
      <c r="H1294" s="67">
        <f t="shared" si="331"/>
        <v>0</v>
      </c>
      <c r="I1294" s="67">
        <f t="shared" si="331"/>
        <v>800</v>
      </c>
      <c r="J1294" s="67">
        <f t="shared" si="331"/>
        <v>800</v>
      </c>
      <c r="K1294" s="67">
        <f t="shared" si="331"/>
        <v>800</v>
      </c>
      <c r="L1294" s="67">
        <f t="shared" si="331"/>
        <v>800</v>
      </c>
      <c r="M1294" s="67">
        <f t="shared" si="331"/>
        <v>800</v>
      </c>
      <c r="N1294" s="67">
        <f t="shared" si="331"/>
        <v>800</v>
      </c>
      <c r="O1294" s="96"/>
    </row>
    <row r="1295" spans="1:15" s="26" customFormat="1" hidden="1" outlineLevel="2" x14ac:dyDescent="0.2">
      <c r="A1295" s="26" t="s">
        <v>288</v>
      </c>
      <c r="B1295"/>
      <c r="C1295"/>
      <c r="D1295" s="59" t="str">
        <f>$D$201</f>
        <v>Grade Level Teacher</v>
      </c>
      <c r="E1295" s="58"/>
      <c r="F1295" s="15"/>
      <c r="G1295" s="39"/>
      <c r="H1295" s="67">
        <f t="shared" si="331"/>
        <v>0</v>
      </c>
      <c r="I1295" s="67">
        <f t="shared" si="331"/>
        <v>0</v>
      </c>
      <c r="J1295" s="67">
        <f t="shared" si="331"/>
        <v>0</v>
      </c>
      <c r="K1295" s="67">
        <f t="shared" si="331"/>
        <v>0</v>
      </c>
      <c r="L1295" s="67">
        <f t="shared" si="331"/>
        <v>0</v>
      </c>
      <c r="M1295" s="67">
        <f t="shared" si="331"/>
        <v>800</v>
      </c>
      <c r="N1295" s="67">
        <f t="shared" si="331"/>
        <v>800</v>
      </c>
      <c r="O1295" s="96"/>
    </row>
    <row r="1296" spans="1:15" hidden="1" outlineLevel="2" x14ac:dyDescent="0.2">
      <c r="A1296" s="26" t="s">
        <v>288</v>
      </c>
      <c r="B1296"/>
      <c r="C1296"/>
      <c r="D1296" s="59"/>
      <c r="E1296" s="26"/>
      <c r="F1296" s="15"/>
      <c r="G1296" s="39"/>
      <c r="H1296" s="67"/>
      <c r="I1296" s="67"/>
      <c r="J1296" s="67"/>
      <c r="K1296" s="67"/>
      <c r="L1296" s="67"/>
      <c r="M1296" s="67"/>
      <c r="N1296" s="67"/>
      <c r="O1296" s="96"/>
    </row>
    <row r="1297" spans="1:15" s="26" customFormat="1" hidden="1" outlineLevel="2" x14ac:dyDescent="0.2">
      <c r="A1297" s="26" t="s">
        <v>288</v>
      </c>
      <c r="B1297"/>
      <c r="C1297"/>
      <c r="D1297" s="59" t="str">
        <f>$D$203</f>
        <v>Grade Level Teacher</v>
      </c>
      <c r="E1297" s="58"/>
      <c r="F1297" s="15"/>
      <c r="G1297" s="39"/>
      <c r="H1297" s="67">
        <f t="shared" ref="H1297:N1301" si="332">H203*$F$72</f>
        <v>0</v>
      </c>
      <c r="I1297" s="67">
        <f t="shared" si="332"/>
        <v>800</v>
      </c>
      <c r="J1297" s="67">
        <f t="shared" si="332"/>
        <v>800</v>
      </c>
      <c r="K1297" s="67">
        <f t="shared" si="332"/>
        <v>800</v>
      </c>
      <c r="L1297" s="67">
        <f t="shared" si="332"/>
        <v>800</v>
      </c>
      <c r="M1297" s="67">
        <f t="shared" si="332"/>
        <v>800</v>
      </c>
      <c r="N1297" s="67">
        <f t="shared" si="332"/>
        <v>800</v>
      </c>
      <c r="O1297" s="96"/>
    </row>
    <row r="1298" spans="1:15" s="26" customFormat="1" hidden="1" outlineLevel="2" x14ac:dyDescent="0.2">
      <c r="A1298" s="26" t="s">
        <v>288</v>
      </c>
      <c r="B1298"/>
      <c r="C1298"/>
      <c r="D1298" s="59" t="str">
        <f>$D$204</f>
        <v>Grade Level Teacher</v>
      </c>
      <c r="E1298" s="58"/>
      <c r="F1298" s="15"/>
      <c r="G1298" s="39"/>
      <c r="H1298" s="67">
        <f t="shared" si="332"/>
        <v>0</v>
      </c>
      <c r="I1298" s="67">
        <f t="shared" si="332"/>
        <v>0</v>
      </c>
      <c r="J1298" s="67">
        <f t="shared" si="332"/>
        <v>800</v>
      </c>
      <c r="K1298" s="67">
        <f t="shared" si="332"/>
        <v>800</v>
      </c>
      <c r="L1298" s="67">
        <f t="shared" si="332"/>
        <v>800</v>
      </c>
      <c r="M1298" s="67">
        <f t="shared" si="332"/>
        <v>800</v>
      </c>
      <c r="N1298" s="67">
        <f t="shared" si="332"/>
        <v>800</v>
      </c>
      <c r="O1298" s="96"/>
    </row>
    <row r="1299" spans="1:15" s="26" customFormat="1" hidden="1" outlineLevel="2" x14ac:dyDescent="0.2">
      <c r="A1299" s="26" t="s">
        <v>288</v>
      </c>
      <c r="B1299"/>
      <c r="C1299"/>
      <c r="D1299" s="59" t="str">
        <f>$D$205</f>
        <v>Grade Level Teacher</v>
      </c>
      <c r="E1299" s="58"/>
      <c r="F1299" s="15"/>
      <c r="G1299" s="39"/>
      <c r="H1299" s="67">
        <f t="shared" si="332"/>
        <v>0</v>
      </c>
      <c r="I1299" s="67">
        <f t="shared" si="332"/>
        <v>0</v>
      </c>
      <c r="J1299" s="67">
        <f t="shared" si="332"/>
        <v>0</v>
      </c>
      <c r="K1299" s="67">
        <f t="shared" si="332"/>
        <v>800</v>
      </c>
      <c r="L1299" s="67">
        <f t="shared" si="332"/>
        <v>800</v>
      </c>
      <c r="M1299" s="67">
        <f t="shared" si="332"/>
        <v>800</v>
      </c>
      <c r="N1299" s="67">
        <f t="shared" si="332"/>
        <v>800</v>
      </c>
      <c r="O1299" s="96"/>
    </row>
    <row r="1300" spans="1:15" s="26" customFormat="1" hidden="1" outlineLevel="2" x14ac:dyDescent="0.2">
      <c r="A1300" s="26" t="s">
        <v>288</v>
      </c>
      <c r="B1300"/>
      <c r="C1300"/>
      <c r="D1300" s="59" t="str">
        <f>$D$206</f>
        <v>Grade Level Teacher</v>
      </c>
      <c r="E1300" s="58"/>
      <c r="F1300" s="15"/>
      <c r="G1300" s="39"/>
      <c r="H1300" s="67">
        <f t="shared" si="332"/>
        <v>0</v>
      </c>
      <c r="I1300" s="67">
        <f t="shared" si="332"/>
        <v>800</v>
      </c>
      <c r="J1300" s="67">
        <f t="shared" si="332"/>
        <v>800</v>
      </c>
      <c r="K1300" s="67">
        <f t="shared" si="332"/>
        <v>800</v>
      </c>
      <c r="L1300" s="67">
        <f t="shared" si="332"/>
        <v>800</v>
      </c>
      <c r="M1300" s="67">
        <f t="shared" si="332"/>
        <v>800</v>
      </c>
      <c r="N1300" s="67">
        <f t="shared" si="332"/>
        <v>800</v>
      </c>
      <c r="O1300" s="96"/>
    </row>
    <row r="1301" spans="1:15" s="26" customFormat="1" hidden="1" outlineLevel="2" x14ac:dyDescent="0.2">
      <c r="A1301" s="26" t="s">
        <v>288</v>
      </c>
      <c r="B1301"/>
      <c r="C1301"/>
      <c r="D1301" s="59" t="str">
        <f>$D$207</f>
        <v>Grade Level Teacher</v>
      </c>
      <c r="E1301" s="58"/>
      <c r="F1301" s="15"/>
      <c r="G1301" s="39"/>
      <c r="H1301" s="67">
        <f t="shared" si="332"/>
        <v>0</v>
      </c>
      <c r="I1301" s="67">
        <f t="shared" si="332"/>
        <v>800</v>
      </c>
      <c r="J1301" s="67">
        <f t="shared" si="332"/>
        <v>800</v>
      </c>
      <c r="K1301" s="67">
        <f t="shared" si="332"/>
        <v>800</v>
      </c>
      <c r="L1301" s="67">
        <f t="shared" si="332"/>
        <v>800</v>
      </c>
      <c r="M1301" s="67">
        <f t="shared" si="332"/>
        <v>800</v>
      </c>
      <c r="N1301" s="67">
        <f t="shared" si="332"/>
        <v>800</v>
      </c>
      <c r="O1301" s="96"/>
    </row>
    <row r="1302" spans="1:15" s="26" customFormat="1" hidden="1" outlineLevel="2" x14ac:dyDescent="0.2">
      <c r="A1302" s="26" t="s">
        <v>288</v>
      </c>
      <c r="B1302"/>
      <c r="C1302"/>
      <c r="D1302" s="59"/>
      <c r="E1302" s="58"/>
      <c r="F1302" s="15"/>
      <c r="G1302" s="39"/>
      <c r="H1302" s="67"/>
      <c r="I1302" s="67"/>
      <c r="J1302" s="67"/>
      <c r="K1302" s="67"/>
      <c r="L1302" s="67"/>
      <c r="M1302" s="67"/>
      <c r="N1302" s="67"/>
      <c r="O1302" s="96"/>
    </row>
    <row r="1303" spans="1:15" s="26" customFormat="1" hidden="1" outlineLevel="2" x14ac:dyDescent="0.2">
      <c r="A1303" s="26" t="s">
        <v>288</v>
      </c>
      <c r="B1303"/>
      <c r="C1303"/>
      <c r="D1303" s="59" t="str">
        <f>$D$209</f>
        <v>Grade Level Teacher</v>
      </c>
      <c r="E1303" s="58"/>
      <c r="F1303" s="15"/>
      <c r="G1303" s="39"/>
      <c r="H1303" s="67">
        <f t="shared" ref="H1303:N1307" si="333">H209*$F$72</f>
        <v>0</v>
      </c>
      <c r="I1303" s="67">
        <f t="shared" si="333"/>
        <v>0</v>
      </c>
      <c r="J1303" s="67">
        <f t="shared" si="333"/>
        <v>0</v>
      </c>
      <c r="K1303" s="67">
        <f t="shared" si="333"/>
        <v>0</v>
      </c>
      <c r="L1303" s="67">
        <f t="shared" si="333"/>
        <v>0</v>
      </c>
      <c r="M1303" s="67">
        <f t="shared" si="333"/>
        <v>0</v>
      </c>
      <c r="N1303" s="67">
        <f t="shared" si="333"/>
        <v>0</v>
      </c>
      <c r="O1303" s="96"/>
    </row>
    <row r="1304" spans="1:15" s="26" customFormat="1" hidden="1" outlineLevel="2" x14ac:dyDescent="0.2">
      <c r="A1304" s="26" t="s">
        <v>288</v>
      </c>
      <c r="B1304"/>
      <c r="C1304"/>
      <c r="D1304" s="59" t="str">
        <f>$D$210</f>
        <v>Grade Level Teacher</v>
      </c>
      <c r="E1304" s="58"/>
      <c r="F1304" s="15"/>
      <c r="G1304" s="39"/>
      <c r="H1304" s="67">
        <f t="shared" si="333"/>
        <v>0</v>
      </c>
      <c r="I1304" s="67">
        <f t="shared" si="333"/>
        <v>0</v>
      </c>
      <c r="J1304" s="67">
        <f t="shared" si="333"/>
        <v>0</v>
      </c>
      <c r="K1304" s="67">
        <f t="shared" si="333"/>
        <v>0</v>
      </c>
      <c r="L1304" s="67">
        <f t="shared" si="333"/>
        <v>0</v>
      </c>
      <c r="M1304" s="67">
        <f t="shared" si="333"/>
        <v>0</v>
      </c>
      <c r="N1304" s="67">
        <f t="shared" si="333"/>
        <v>0</v>
      </c>
      <c r="O1304" s="96"/>
    </row>
    <row r="1305" spans="1:15" s="26" customFormat="1" hidden="1" outlineLevel="2" x14ac:dyDescent="0.2">
      <c r="A1305" s="26" t="s">
        <v>288</v>
      </c>
      <c r="B1305"/>
      <c r="C1305"/>
      <c r="D1305" s="59" t="str">
        <f>$D$211</f>
        <v>Grade Level Teacher</v>
      </c>
      <c r="E1305" s="58"/>
      <c r="F1305" s="15"/>
      <c r="G1305" s="39"/>
      <c r="H1305" s="67">
        <f t="shared" si="333"/>
        <v>0</v>
      </c>
      <c r="I1305" s="67">
        <f t="shared" si="333"/>
        <v>0</v>
      </c>
      <c r="J1305" s="67">
        <f t="shared" si="333"/>
        <v>0</v>
      </c>
      <c r="K1305" s="67">
        <f t="shared" si="333"/>
        <v>0</v>
      </c>
      <c r="L1305" s="67">
        <f t="shared" si="333"/>
        <v>0</v>
      </c>
      <c r="M1305" s="67">
        <f t="shared" si="333"/>
        <v>0</v>
      </c>
      <c r="N1305" s="67">
        <f t="shared" si="333"/>
        <v>0</v>
      </c>
      <c r="O1305" s="96"/>
    </row>
    <row r="1306" spans="1:15" s="26" customFormat="1" hidden="1" outlineLevel="2" x14ac:dyDescent="0.2">
      <c r="A1306" s="26" t="s">
        <v>288</v>
      </c>
      <c r="B1306"/>
      <c r="C1306"/>
      <c r="D1306" s="59" t="str">
        <f>$D$212</f>
        <v>Grade Level Teacher</v>
      </c>
      <c r="E1306" s="58"/>
      <c r="F1306" s="15"/>
      <c r="G1306" s="39"/>
      <c r="H1306" s="67">
        <f t="shared" si="333"/>
        <v>0</v>
      </c>
      <c r="I1306" s="67">
        <f t="shared" si="333"/>
        <v>0</v>
      </c>
      <c r="J1306" s="67">
        <f t="shared" si="333"/>
        <v>0</v>
      </c>
      <c r="K1306" s="67">
        <f t="shared" si="333"/>
        <v>0</v>
      </c>
      <c r="L1306" s="67">
        <f t="shared" si="333"/>
        <v>0</v>
      </c>
      <c r="M1306" s="67">
        <f t="shared" si="333"/>
        <v>0</v>
      </c>
      <c r="N1306" s="67">
        <f t="shared" si="333"/>
        <v>0</v>
      </c>
      <c r="O1306" s="96"/>
    </row>
    <row r="1307" spans="1:15" s="26" customFormat="1" hidden="1" outlineLevel="2" x14ac:dyDescent="0.2">
      <c r="A1307" s="26" t="s">
        <v>288</v>
      </c>
      <c r="B1307"/>
      <c r="C1307"/>
      <c r="D1307" s="59" t="str">
        <f>$D$213</f>
        <v>`</v>
      </c>
      <c r="E1307" s="58"/>
      <c r="F1307" s="15"/>
      <c r="G1307" s="39"/>
      <c r="H1307" s="67">
        <f t="shared" si="333"/>
        <v>0</v>
      </c>
      <c r="I1307" s="67">
        <f t="shared" si="333"/>
        <v>0</v>
      </c>
      <c r="J1307" s="67">
        <f t="shared" si="333"/>
        <v>0</v>
      </c>
      <c r="K1307" s="67">
        <f t="shared" si="333"/>
        <v>0</v>
      </c>
      <c r="L1307" s="67">
        <f t="shared" si="333"/>
        <v>0</v>
      </c>
      <c r="M1307" s="67">
        <f t="shared" si="333"/>
        <v>0</v>
      </c>
      <c r="N1307" s="67">
        <f t="shared" si="333"/>
        <v>0</v>
      </c>
      <c r="O1307" s="96"/>
    </row>
    <row r="1308" spans="1:15" s="26" customFormat="1" hidden="1" outlineLevel="2" x14ac:dyDescent="0.2">
      <c r="A1308" s="26" t="s">
        <v>288</v>
      </c>
      <c r="B1308"/>
      <c r="C1308"/>
      <c r="D1308" s="59"/>
      <c r="E1308" s="58"/>
      <c r="F1308" s="15"/>
      <c r="G1308" s="39"/>
      <c r="H1308" s="67"/>
      <c r="I1308" s="67"/>
      <c r="J1308" s="67"/>
      <c r="K1308" s="67"/>
      <c r="L1308" s="67"/>
      <c r="M1308" s="67"/>
      <c r="N1308" s="67"/>
      <c r="O1308" s="96"/>
    </row>
    <row r="1309" spans="1:15" s="26" customFormat="1" hidden="1" outlineLevel="2" x14ac:dyDescent="0.2">
      <c r="A1309" s="26" t="s">
        <v>288</v>
      </c>
      <c r="B1309"/>
      <c r="C1309"/>
      <c r="D1309" s="59" t="str">
        <f>$D$215</f>
        <v>Grade Level Teacher</v>
      </c>
      <c r="E1309" s="58"/>
      <c r="F1309" s="15"/>
      <c r="G1309" s="39"/>
      <c r="H1309" s="67">
        <f t="shared" ref="H1309:N1313" si="334">H215*$F$72</f>
        <v>0</v>
      </c>
      <c r="I1309" s="67">
        <f t="shared" si="334"/>
        <v>0</v>
      </c>
      <c r="J1309" s="67">
        <f t="shared" si="334"/>
        <v>0</v>
      </c>
      <c r="K1309" s="67">
        <f t="shared" si="334"/>
        <v>0</v>
      </c>
      <c r="L1309" s="67">
        <f t="shared" si="334"/>
        <v>0</v>
      </c>
      <c r="M1309" s="67">
        <f t="shared" si="334"/>
        <v>0</v>
      </c>
      <c r="N1309" s="67">
        <f t="shared" si="334"/>
        <v>0</v>
      </c>
      <c r="O1309" s="96"/>
    </row>
    <row r="1310" spans="1:15" s="26" customFormat="1" hidden="1" outlineLevel="2" x14ac:dyDescent="0.2">
      <c r="A1310" s="26" t="s">
        <v>288</v>
      </c>
      <c r="B1310"/>
      <c r="C1310"/>
      <c r="D1310" s="59" t="str">
        <f>$D$216</f>
        <v>Grade Level Teacher</v>
      </c>
      <c r="E1310" s="58"/>
      <c r="F1310" s="15"/>
      <c r="G1310" s="39"/>
      <c r="H1310" s="67">
        <f t="shared" si="334"/>
        <v>0</v>
      </c>
      <c r="I1310" s="67">
        <f t="shared" si="334"/>
        <v>0</v>
      </c>
      <c r="J1310" s="67">
        <f t="shared" si="334"/>
        <v>0</v>
      </c>
      <c r="K1310" s="67">
        <f t="shared" si="334"/>
        <v>0</v>
      </c>
      <c r="L1310" s="67">
        <f t="shared" si="334"/>
        <v>0</v>
      </c>
      <c r="M1310" s="67">
        <f t="shared" si="334"/>
        <v>0</v>
      </c>
      <c r="N1310" s="67">
        <f t="shared" si="334"/>
        <v>0</v>
      </c>
      <c r="O1310" s="96"/>
    </row>
    <row r="1311" spans="1:15" s="26" customFormat="1" hidden="1" outlineLevel="2" x14ac:dyDescent="0.2">
      <c r="A1311" s="26" t="s">
        <v>288</v>
      </c>
      <c r="B1311"/>
      <c r="C1311"/>
      <c r="D1311" s="59" t="str">
        <f>$D$217</f>
        <v>Grade Level Teacher</v>
      </c>
      <c r="E1311" s="58"/>
      <c r="F1311" s="15"/>
      <c r="G1311" s="39"/>
      <c r="H1311" s="67">
        <f t="shared" si="334"/>
        <v>0</v>
      </c>
      <c r="I1311" s="67">
        <f t="shared" si="334"/>
        <v>0</v>
      </c>
      <c r="J1311" s="67">
        <f t="shared" si="334"/>
        <v>0</v>
      </c>
      <c r="K1311" s="67">
        <f t="shared" si="334"/>
        <v>0</v>
      </c>
      <c r="L1311" s="67">
        <f t="shared" si="334"/>
        <v>0</v>
      </c>
      <c r="M1311" s="67">
        <f t="shared" si="334"/>
        <v>0</v>
      </c>
      <c r="N1311" s="67">
        <f t="shared" si="334"/>
        <v>0</v>
      </c>
      <c r="O1311" s="96"/>
    </row>
    <row r="1312" spans="1:15" s="26" customFormat="1" hidden="1" outlineLevel="2" x14ac:dyDescent="0.2">
      <c r="A1312" s="26" t="s">
        <v>288</v>
      </c>
      <c r="B1312"/>
      <c r="C1312"/>
      <c r="D1312" s="59" t="str">
        <f>$D$218</f>
        <v>Grade Level Teacher</v>
      </c>
      <c r="E1312" s="58"/>
      <c r="F1312" s="15"/>
      <c r="G1312" s="39"/>
      <c r="H1312" s="67">
        <f t="shared" si="334"/>
        <v>0</v>
      </c>
      <c r="I1312" s="67">
        <f t="shared" si="334"/>
        <v>0</v>
      </c>
      <c r="J1312" s="67">
        <f t="shared" si="334"/>
        <v>0</v>
      </c>
      <c r="K1312" s="67">
        <f t="shared" si="334"/>
        <v>0</v>
      </c>
      <c r="L1312" s="67">
        <f t="shared" si="334"/>
        <v>0</v>
      </c>
      <c r="M1312" s="67">
        <f t="shared" si="334"/>
        <v>0</v>
      </c>
      <c r="N1312" s="67">
        <f t="shared" si="334"/>
        <v>0</v>
      </c>
      <c r="O1312" s="96"/>
    </row>
    <row r="1313" spans="1:15" s="26" customFormat="1" hidden="1" outlineLevel="2" x14ac:dyDescent="0.2">
      <c r="A1313" s="26" t="s">
        <v>288</v>
      </c>
      <c r="B1313"/>
      <c r="C1313"/>
      <c r="D1313" s="59" t="str">
        <f>$D$219</f>
        <v>Grade Level Teacher</v>
      </c>
      <c r="E1313" s="58"/>
      <c r="F1313" s="15"/>
      <c r="G1313" s="39"/>
      <c r="H1313" s="67">
        <f t="shared" si="334"/>
        <v>0</v>
      </c>
      <c r="I1313" s="67">
        <f t="shared" si="334"/>
        <v>0</v>
      </c>
      <c r="J1313" s="67">
        <f t="shared" si="334"/>
        <v>0</v>
      </c>
      <c r="K1313" s="67">
        <f t="shared" si="334"/>
        <v>0</v>
      </c>
      <c r="L1313" s="67">
        <f t="shared" si="334"/>
        <v>0</v>
      </c>
      <c r="M1313" s="67">
        <f t="shared" si="334"/>
        <v>0</v>
      </c>
      <c r="N1313" s="67">
        <f t="shared" si="334"/>
        <v>0</v>
      </c>
      <c r="O1313" s="96"/>
    </row>
    <row r="1314" spans="1:15" hidden="1" outlineLevel="2" x14ac:dyDescent="0.2">
      <c r="A1314" s="26" t="s">
        <v>288</v>
      </c>
      <c r="B1314"/>
      <c r="C1314"/>
      <c r="D1314" s="59"/>
      <c r="E1314" s="26"/>
      <c r="F1314" s="26"/>
      <c r="G1314" s="39"/>
      <c r="H1314" s="67"/>
      <c r="I1314" s="67"/>
      <c r="J1314" s="67"/>
      <c r="K1314" s="67"/>
      <c r="L1314" s="67"/>
      <c r="M1314" s="67"/>
      <c r="N1314" s="67"/>
      <c r="O1314" s="96"/>
    </row>
    <row r="1315" spans="1:15" s="26" customFormat="1" hidden="1" outlineLevel="2" x14ac:dyDescent="0.2">
      <c r="A1315" s="26" t="s">
        <v>288</v>
      </c>
      <c r="B1315"/>
      <c r="C1315"/>
      <c r="D1315" s="59" t="str">
        <f>$D$221</f>
        <v>Grade Level Teacher</v>
      </c>
      <c r="E1315" s="58"/>
      <c r="F1315" s="15"/>
      <c r="G1315" s="39"/>
      <c r="H1315" s="67">
        <f t="shared" ref="H1315:N1319" si="335">H221*$F$72</f>
        <v>0</v>
      </c>
      <c r="I1315" s="67">
        <f t="shared" si="335"/>
        <v>0</v>
      </c>
      <c r="J1315" s="67">
        <f t="shared" si="335"/>
        <v>0</v>
      </c>
      <c r="K1315" s="67">
        <f t="shared" si="335"/>
        <v>0</v>
      </c>
      <c r="L1315" s="67">
        <f t="shared" si="335"/>
        <v>0</v>
      </c>
      <c r="M1315" s="67">
        <f t="shared" si="335"/>
        <v>0</v>
      </c>
      <c r="N1315" s="67">
        <f t="shared" si="335"/>
        <v>0</v>
      </c>
      <c r="O1315" s="96"/>
    </row>
    <row r="1316" spans="1:15" s="26" customFormat="1" hidden="1" outlineLevel="2" x14ac:dyDescent="0.2">
      <c r="A1316" s="26" t="s">
        <v>288</v>
      </c>
      <c r="B1316"/>
      <c r="C1316"/>
      <c r="D1316" s="59" t="str">
        <f>$D$222</f>
        <v>Grade Level Teacher</v>
      </c>
      <c r="E1316" s="58"/>
      <c r="F1316" s="15"/>
      <c r="G1316" s="39"/>
      <c r="H1316" s="67">
        <f t="shared" si="335"/>
        <v>0</v>
      </c>
      <c r="I1316" s="67">
        <f t="shared" si="335"/>
        <v>0</v>
      </c>
      <c r="J1316" s="67">
        <f t="shared" si="335"/>
        <v>0</v>
      </c>
      <c r="K1316" s="67">
        <f t="shared" si="335"/>
        <v>0</v>
      </c>
      <c r="L1316" s="67">
        <f t="shared" si="335"/>
        <v>0</v>
      </c>
      <c r="M1316" s="67">
        <f t="shared" si="335"/>
        <v>0</v>
      </c>
      <c r="N1316" s="67">
        <f t="shared" si="335"/>
        <v>0</v>
      </c>
      <c r="O1316" s="96"/>
    </row>
    <row r="1317" spans="1:15" s="26" customFormat="1" hidden="1" outlineLevel="2" x14ac:dyDescent="0.2">
      <c r="A1317" s="26" t="s">
        <v>288</v>
      </c>
      <c r="B1317"/>
      <c r="C1317"/>
      <c r="D1317" s="59" t="str">
        <f>$D$223</f>
        <v>Grade Level Teacher</v>
      </c>
      <c r="E1317" s="58"/>
      <c r="F1317" s="15"/>
      <c r="G1317" s="39"/>
      <c r="H1317" s="67">
        <f t="shared" si="335"/>
        <v>0</v>
      </c>
      <c r="I1317" s="67">
        <f t="shared" si="335"/>
        <v>0</v>
      </c>
      <c r="J1317" s="67">
        <f t="shared" si="335"/>
        <v>0</v>
      </c>
      <c r="K1317" s="67">
        <f t="shared" si="335"/>
        <v>0</v>
      </c>
      <c r="L1317" s="67">
        <f t="shared" si="335"/>
        <v>0</v>
      </c>
      <c r="M1317" s="67">
        <f t="shared" si="335"/>
        <v>0</v>
      </c>
      <c r="N1317" s="67">
        <f t="shared" si="335"/>
        <v>0</v>
      </c>
      <c r="O1317" s="96"/>
    </row>
    <row r="1318" spans="1:15" s="26" customFormat="1" hidden="1" outlineLevel="2" x14ac:dyDescent="0.2">
      <c r="A1318" s="26" t="s">
        <v>288</v>
      </c>
      <c r="B1318"/>
      <c r="C1318"/>
      <c r="D1318" s="59" t="str">
        <f>$D$224</f>
        <v>Grade Level Teacher</v>
      </c>
      <c r="E1318" s="58"/>
      <c r="F1318" s="15"/>
      <c r="G1318" s="39"/>
      <c r="H1318" s="67">
        <f t="shared" si="335"/>
        <v>0</v>
      </c>
      <c r="I1318" s="67">
        <f t="shared" si="335"/>
        <v>0</v>
      </c>
      <c r="J1318" s="67">
        <f t="shared" si="335"/>
        <v>0</v>
      </c>
      <c r="K1318" s="67">
        <f t="shared" si="335"/>
        <v>0</v>
      </c>
      <c r="L1318" s="67">
        <f t="shared" si="335"/>
        <v>0</v>
      </c>
      <c r="M1318" s="67">
        <f t="shared" si="335"/>
        <v>0</v>
      </c>
      <c r="N1318" s="67">
        <f t="shared" si="335"/>
        <v>0</v>
      </c>
      <c r="O1318" s="96"/>
    </row>
    <row r="1319" spans="1:15" s="26" customFormat="1" hidden="1" outlineLevel="2" x14ac:dyDescent="0.2">
      <c r="A1319" s="26" t="s">
        <v>288</v>
      </c>
      <c r="B1319"/>
      <c r="C1319"/>
      <c r="D1319" s="59" t="str">
        <f>$D$225</f>
        <v>Grade Level Teacher</v>
      </c>
      <c r="E1319" s="58"/>
      <c r="F1319" s="15"/>
      <c r="G1319" s="39"/>
      <c r="H1319" s="67">
        <f t="shared" si="335"/>
        <v>0</v>
      </c>
      <c r="I1319" s="67">
        <f t="shared" si="335"/>
        <v>0</v>
      </c>
      <c r="J1319" s="67">
        <f t="shared" si="335"/>
        <v>0</v>
      </c>
      <c r="K1319" s="67">
        <f t="shared" si="335"/>
        <v>0</v>
      </c>
      <c r="L1319" s="67">
        <f t="shared" si="335"/>
        <v>0</v>
      </c>
      <c r="M1319" s="67">
        <f t="shared" si="335"/>
        <v>0</v>
      </c>
      <c r="N1319" s="67">
        <f t="shared" si="335"/>
        <v>0</v>
      </c>
      <c r="O1319" s="96"/>
    </row>
    <row r="1320" spans="1:15" hidden="1" outlineLevel="2" x14ac:dyDescent="0.2">
      <c r="A1320" s="26" t="s">
        <v>288</v>
      </c>
      <c r="B1320"/>
      <c r="C1320"/>
      <c r="D1320" s="59"/>
      <c r="E1320" s="26"/>
      <c r="F1320" s="15"/>
      <c r="G1320" s="39"/>
      <c r="H1320" s="67"/>
      <c r="I1320" s="67"/>
      <c r="J1320" s="67"/>
      <c r="K1320" s="67"/>
      <c r="L1320" s="67"/>
      <c r="M1320" s="67"/>
      <c r="N1320" s="67"/>
      <c r="O1320" s="96"/>
    </row>
    <row r="1321" spans="1:15" s="26" customFormat="1" hidden="1" outlineLevel="2" x14ac:dyDescent="0.2">
      <c r="A1321" s="26" t="s">
        <v>288</v>
      </c>
      <c r="B1321"/>
      <c r="C1321"/>
      <c r="D1321" s="59" t="str">
        <f>$D$227</f>
        <v>Grade Level Teacher</v>
      </c>
      <c r="E1321" s="58"/>
      <c r="F1321" s="15"/>
      <c r="G1321" s="39"/>
      <c r="H1321" s="67">
        <f t="shared" ref="H1321:N1325" si="336">H227*$F$72</f>
        <v>0</v>
      </c>
      <c r="I1321" s="67">
        <f t="shared" si="336"/>
        <v>0</v>
      </c>
      <c r="J1321" s="67">
        <f t="shared" si="336"/>
        <v>0</v>
      </c>
      <c r="K1321" s="67">
        <f t="shared" si="336"/>
        <v>0</v>
      </c>
      <c r="L1321" s="67">
        <f t="shared" si="336"/>
        <v>0</v>
      </c>
      <c r="M1321" s="67">
        <f t="shared" si="336"/>
        <v>0</v>
      </c>
      <c r="N1321" s="67">
        <f t="shared" si="336"/>
        <v>0</v>
      </c>
      <c r="O1321" s="96"/>
    </row>
    <row r="1322" spans="1:15" s="26" customFormat="1" hidden="1" outlineLevel="2" x14ac:dyDescent="0.2">
      <c r="A1322" s="26" t="s">
        <v>288</v>
      </c>
      <c r="B1322"/>
      <c r="C1322"/>
      <c r="D1322" s="59" t="str">
        <f>$D$228</f>
        <v>Grade Level Teacher</v>
      </c>
      <c r="E1322" s="58"/>
      <c r="F1322" s="15"/>
      <c r="G1322" s="39"/>
      <c r="H1322" s="67">
        <f t="shared" si="336"/>
        <v>0</v>
      </c>
      <c r="I1322" s="67">
        <f t="shared" si="336"/>
        <v>0</v>
      </c>
      <c r="J1322" s="67">
        <f t="shared" si="336"/>
        <v>0</v>
      </c>
      <c r="K1322" s="67">
        <f t="shared" si="336"/>
        <v>0</v>
      </c>
      <c r="L1322" s="67">
        <f t="shared" si="336"/>
        <v>0</v>
      </c>
      <c r="M1322" s="67">
        <f t="shared" si="336"/>
        <v>0</v>
      </c>
      <c r="N1322" s="67">
        <f t="shared" si="336"/>
        <v>0</v>
      </c>
      <c r="O1322" s="96"/>
    </row>
    <row r="1323" spans="1:15" s="26" customFormat="1" hidden="1" outlineLevel="2" x14ac:dyDescent="0.2">
      <c r="A1323" s="26" t="s">
        <v>288</v>
      </c>
      <c r="B1323"/>
      <c r="C1323"/>
      <c r="D1323" s="59" t="str">
        <f>$D$229</f>
        <v>Grade Level Teacher</v>
      </c>
      <c r="E1323" s="58"/>
      <c r="F1323" s="15"/>
      <c r="G1323" s="39"/>
      <c r="H1323" s="67">
        <f t="shared" si="336"/>
        <v>0</v>
      </c>
      <c r="I1323" s="67">
        <f t="shared" si="336"/>
        <v>0</v>
      </c>
      <c r="J1323" s="67">
        <f t="shared" si="336"/>
        <v>0</v>
      </c>
      <c r="K1323" s="67">
        <f t="shared" si="336"/>
        <v>0</v>
      </c>
      <c r="L1323" s="67">
        <f t="shared" si="336"/>
        <v>0</v>
      </c>
      <c r="M1323" s="67">
        <f t="shared" si="336"/>
        <v>0</v>
      </c>
      <c r="N1323" s="67">
        <f t="shared" si="336"/>
        <v>0</v>
      </c>
      <c r="O1323" s="96"/>
    </row>
    <row r="1324" spans="1:15" s="26" customFormat="1" hidden="1" outlineLevel="2" x14ac:dyDescent="0.2">
      <c r="A1324" s="26" t="s">
        <v>288</v>
      </c>
      <c r="B1324"/>
      <c r="C1324"/>
      <c r="D1324" s="59" t="str">
        <f>$D$230</f>
        <v>Grade Level Teacher</v>
      </c>
      <c r="E1324" s="58"/>
      <c r="F1324" s="15"/>
      <c r="G1324" s="39"/>
      <c r="H1324" s="67">
        <f t="shared" si="336"/>
        <v>0</v>
      </c>
      <c r="I1324" s="67">
        <f t="shared" si="336"/>
        <v>0</v>
      </c>
      <c r="J1324" s="67">
        <f t="shared" si="336"/>
        <v>0</v>
      </c>
      <c r="K1324" s="67">
        <f t="shared" si="336"/>
        <v>0</v>
      </c>
      <c r="L1324" s="67">
        <f t="shared" si="336"/>
        <v>0</v>
      </c>
      <c r="M1324" s="67">
        <f t="shared" si="336"/>
        <v>0</v>
      </c>
      <c r="N1324" s="67">
        <f t="shared" si="336"/>
        <v>0</v>
      </c>
      <c r="O1324" s="96"/>
    </row>
    <row r="1325" spans="1:15" s="26" customFormat="1" hidden="1" outlineLevel="2" x14ac:dyDescent="0.2">
      <c r="A1325" s="26" t="s">
        <v>288</v>
      </c>
      <c r="B1325"/>
      <c r="C1325"/>
      <c r="D1325" s="59" t="str">
        <f>$D$231</f>
        <v>Grade Level Teacher</v>
      </c>
      <c r="E1325" s="58"/>
      <c r="F1325" s="15"/>
      <c r="G1325" s="39"/>
      <c r="H1325" s="67">
        <f t="shared" si="336"/>
        <v>0</v>
      </c>
      <c r="I1325" s="67">
        <f t="shared" si="336"/>
        <v>0</v>
      </c>
      <c r="J1325" s="67">
        <f t="shared" si="336"/>
        <v>0</v>
      </c>
      <c r="K1325" s="67">
        <f t="shared" si="336"/>
        <v>0</v>
      </c>
      <c r="L1325" s="67">
        <f t="shared" si="336"/>
        <v>0</v>
      </c>
      <c r="M1325" s="67">
        <f t="shared" si="336"/>
        <v>0</v>
      </c>
      <c r="N1325" s="67">
        <f t="shared" si="336"/>
        <v>0</v>
      </c>
      <c r="O1325" s="96"/>
    </row>
    <row r="1326" spans="1:15" s="26" customFormat="1" hidden="1" outlineLevel="2" x14ac:dyDescent="0.2">
      <c r="A1326" s="26" t="s">
        <v>288</v>
      </c>
      <c r="B1326"/>
      <c r="C1326"/>
      <c r="D1326" s="59"/>
      <c r="E1326" s="58"/>
      <c r="F1326" s="15"/>
      <c r="G1326" s="39"/>
      <c r="H1326" s="67"/>
      <c r="I1326" s="67"/>
      <c r="J1326" s="67"/>
      <c r="K1326" s="67"/>
      <c r="L1326" s="67"/>
      <c r="M1326" s="67"/>
      <c r="N1326" s="67"/>
      <c r="O1326" s="96"/>
    </row>
    <row r="1327" spans="1:15" s="26" customFormat="1" hidden="1" outlineLevel="2" x14ac:dyDescent="0.2">
      <c r="A1327" s="26" t="s">
        <v>288</v>
      </c>
      <c r="B1327"/>
      <c r="C1327"/>
      <c r="D1327" s="59" t="str">
        <f>$D$233</f>
        <v>Grade Level Teacher</v>
      </c>
      <c r="E1327" s="58"/>
      <c r="F1327" s="15"/>
      <c r="G1327" s="39"/>
      <c r="H1327" s="67">
        <f t="shared" ref="H1327:N1331" si="337">H233*$F$72</f>
        <v>0</v>
      </c>
      <c r="I1327" s="67">
        <f t="shared" si="337"/>
        <v>0</v>
      </c>
      <c r="J1327" s="67">
        <f t="shared" si="337"/>
        <v>0</v>
      </c>
      <c r="K1327" s="67">
        <f t="shared" si="337"/>
        <v>0</v>
      </c>
      <c r="L1327" s="67">
        <f t="shared" si="337"/>
        <v>0</v>
      </c>
      <c r="M1327" s="67">
        <f t="shared" si="337"/>
        <v>0</v>
      </c>
      <c r="N1327" s="67">
        <f t="shared" si="337"/>
        <v>0</v>
      </c>
      <c r="O1327" s="96"/>
    </row>
    <row r="1328" spans="1:15" s="26" customFormat="1" hidden="1" outlineLevel="2" x14ac:dyDescent="0.2">
      <c r="A1328" s="26" t="s">
        <v>288</v>
      </c>
      <c r="B1328"/>
      <c r="C1328"/>
      <c r="D1328" s="59" t="str">
        <f>$D$234</f>
        <v>Grade Level Teacher</v>
      </c>
      <c r="E1328" s="58"/>
      <c r="F1328" s="15"/>
      <c r="G1328" s="39"/>
      <c r="H1328" s="67">
        <f t="shared" si="337"/>
        <v>0</v>
      </c>
      <c r="I1328" s="67">
        <f t="shared" si="337"/>
        <v>0</v>
      </c>
      <c r="J1328" s="67">
        <f t="shared" si="337"/>
        <v>0</v>
      </c>
      <c r="K1328" s="67">
        <f t="shared" si="337"/>
        <v>0</v>
      </c>
      <c r="L1328" s="67">
        <f t="shared" si="337"/>
        <v>0</v>
      </c>
      <c r="M1328" s="67">
        <f t="shared" si="337"/>
        <v>0</v>
      </c>
      <c r="N1328" s="67">
        <f t="shared" si="337"/>
        <v>0</v>
      </c>
      <c r="O1328" s="96"/>
    </row>
    <row r="1329" spans="1:15" s="26" customFormat="1" hidden="1" outlineLevel="2" x14ac:dyDescent="0.2">
      <c r="A1329" s="26" t="s">
        <v>288</v>
      </c>
      <c r="B1329"/>
      <c r="C1329"/>
      <c r="D1329" s="59" t="str">
        <f>$D$235</f>
        <v>Grade Level Teacher</v>
      </c>
      <c r="E1329" s="58"/>
      <c r="F1329" s="15"/>
      <c r="G1329" s="39"/>
      <c r="H1329" s="67">
        <f t="shared" si="337"/>
        <v>0</v>
      </c>
      <c r="I1329" s="67">
        <f t="shared" si="337"/>
        <v>0</v>
      </c>
      <c r="J1329" s="67">
        <f t="shared" si="337"/>
        <v>0</v>
      </c>
      <c r="K1329" s="67">
        <f t="shared" si="337"/>
        <v>0</v>
      </c>
      <c r="L1329" s="67">
        <f t="shared" si="337"/>
        <v>0</v>
      </c>
      <c r="M1329" s="67">
        <f t="shared" si="337"/>
        <v>0</v>
      </c>
      <c r="N1329" s="67">
        <f t="shared" si="337"/>
        <v>0</v>
      </c>
      <c r="O1329" s="96"/>
    </row>
    <row r="1330" spans="1:15" s="26" customFormat="1" hidden="1" outlineLevel="2" x14ac:dyDescent="0.2">
      <c r="A1330" s="26" t="s">
        <v>288</v>
      </c>
      <c r="B1330"/>
      <c r="C1330"/>
      <c r="D1330" s="59" t="str">
        <f>$D$236</f>
        <v>Grade Level Teacher</v>
      </c>
      <c r="E1330" s="58"/>
      <c r="F1330" s="15"/>
      <c r="G1330" s="39"/>
      <c r="H1330" s="67">
        <f t="shared" si="337"/>
        <v>0</v>
      </c>
      <c r="I1330" s="67">
        <f t="shared" si="337"/>
        <v>0</v>
      </c>
      <c r="J1330" s="67">
        <f t="shared" si="337"/>
        <v>0</v>
      </c>
      <c r="K1330" s="67">
        <f t="shared" si="337"/>
        <v>0</v>
      </c>
      <c r="L1330" s="67">
        <f t="shared" si="337"/>
        <v>0</v>
      </c>
      <c r="M1330" s="67">
        <f t="shared" si="337"/>
        <v>0</v>
      </c>
      <c r="N1330" s="67">
        <f t="shared" si="337"/>
        <v>0</v>
      </c>
      <c r="O1330" s="96"/>
    </row>
    <row r="1331" spans="1:15" s="26" customFormat="1" hidden="1" outlineLevel="2" x14ac:dyDescent="0.2">
      <c r="A1331" s="26" t="s">
        <v>288</v>
      </c>
      <c r="B1331"/>
      <c r="C1331"/>
      <c r="D1331" s="59" t="str">
        <f>$D$237</f>
        <v>Grade Level Teacher</v>
      </c>
      <c r="E1331" s="58"/>
      <c r="F1331" s="15"/>
      <c r="G1331" s="39"/>
      <c r="H1331" s="67">
        <f t="shared" si="337"/>
        <v>0</v>
      </c>
      <c r="I1331" s="67">
        <f t="shared" si="337"/>
        <v>0</v>
      </c>
      <c r="J1331" s="67">
        <f t="shared" si="337"/>
        <v>0</v>
      </c>
      <c r="K1331" s="67">
        <f t="shared" si="337"/>
        <v>0</v>
      </c>
      <c r="L1331" s="67">
        <f t="shared" si="337"/>
        <v>0</v>
      </c>
      <c r="M1331" s="67">
        <f t="shared" si="337"/>
        <v>0</v>
      </c>
      <c r="N1331" s="67">
        <f t="shared" si="337"/>
        <v>0</v>
      </c>
      <c r="O1331" s="96"/>
    </row>
    <row r="1332" spans="1:15" s="26" customFormat="1" hidden="1" outlineLevel="2" x14ac:dyDescent="0.2">
      <c r="A1332" s="26" t="s">
        <v>288</v>
      </c>
      <c r="B1332"/>
      <c r="C1332"/>
      <c r="D1332" s="59"/>
      <c r="E1332" s="58"/>
      <c r="F1332" s="15"/>
      <c r="G1332" s="39"/>
      <c r="H1332" s="67"/>
      <c r="I1332" s="67"/>
      <c r="J1332" s="67"/>
      <c r="K1332" s="67"/>
      <c r="L1332" s="67"/>
      <c r="M1332" s="67"/>
      <c r="N1332" s="67"/>
      <c r="O1332" s="96"/>
    </row>
    <row r="1333" spans="1:15" s="26" customFormat="1" hidden="1" outlineLevel="2" x14ac:dyDescent="0.2">
      <c r="A1333" s="26" t="s">
        <v>288</v>
      </c>
      <c r="B1333"/>
      <c r="C1333"/>
      <c r="D1333" s="59" t="str">
        <f>$D$239</f>
        <v>Grade Level Teacher</v>
      </c>
      <c r="E1333" s="58"/>
      <c r="F1333" s="15"/>
      <c r="G1333" s="39"/>
      <c r="H1333" s="67">
        <f t="shared" ref="H1333:N1337" si="338">H239*$F$72</f>
        <v>0</v>
      </c>
      <c r="I1333" s="67">
        <f t="shared" si="338"/>
        <v>0</v>
      </c>
      <c r="J1333" s="67">
        <f t="shared" si="338"/>
        <v>0</v>
      </c>
      <c r="K1333" s="67">
        <f t="shared" si="338"/>
        <v>0</v>
      </c>
      <c r="L1333" s="67">
        <f t="shared" si="338"/>
        <v>0</v>
      </c>
      <c r="M1333" s="67">
        <f t="shared" si="338"/>
        <v>0</v>
      </c>
      <c r="N1333" s="67">
        <f t="shared" si="338"/>
        <v>0</v>
      </c>
      <c r="O1333" s="96"/>
    </row>
    <row r="1334" spans="1:15" s="26" customFormat="1" hidden="1" outlineLevel="2" x14ac:dyDescent="0.2">
      <c r="A1334" s="26" t="s">
        <v>288</v>
      </c>
      <c r="B1334"/>
      <c r="C1334"/>
      <c r="D1334" s="59" t="str">
        <f>$D$240</f>
        <v>Grade Level Teacher</v>
      </c>
      <c r="E1334" s="58"/>
      <c r="F1334" s="15"/>
      <c r="G1334" s="39"/>
      <c r="H1334" s="67">
        <f t="shared" si="338"/>
        <v>0</v>
      </c>
      <c r="I1334" s="67">
        <f t="shared" si="338"/>
        <v>0</v>
      </c>
      <c r="J1334" s="67">
        <f t="shared" si="338"/>
        <v>0</v>
      </c>
      <c r="K1334" s="67">
        <f t="shared" si="338"/>
        <v>0</v>
      </c>
      <c r="L1334" s="67">
        <f t="shared" si="338"/>
        <v>0</v>
      </c>
      <c r="M1334" s="67">
        <f t="shared" si="338"/>
        <v>0</v>
      </c>
      <c r="N1334" s="67">
        <f t="shared" si="338"/>
        <v>0</v>
      </c>
      <c r="O1334" s="96"/>
    </row>
    <row r="1335" spans="1:15" s="26" customFormat="1" hidden="1" outlineLevel="2" x14ac:dyDescent="0.2">
      <c r="A1335" s="26" t="s">
        <v>288</v>
      </c>
      <c r="B1335"/>
      <c r="C1335"/>
      <c r="D1335" s="59" t="str">
        <f>$D$241</f>
        <v>Grade Level Teacher</v>
      </c>
      <c r="E1335" s="58"/>
      <c r="F1335" s="15"/>
      <c r="G1335" s="39"/>
      <c r="H1335" s="67">
        <f t="shared" si="338"/>
        <v>0</v>
      </c>
      <c r="I1335" s="67">
        <f t="shared" si="338"/>
        <v>0</v>
      </c>
      <c r="J1335" s="67">
        <f t="shared" si="338"/>
        <v>0</v>
      </c>
      <c r="K1335" s="67">
        <f t="shared" si="338"/>
        <v>0</v>
      </c>
      <c r="L1335" s="67">
        <f t="shared" si="338"/>
        <v>0</v>
      </c>
      <c r="M1335" s="67">
        <f t="shared" si="338"/>
        <v>0</v>
      </c>
      <c r="N1335" s="67">
        <f t="shared" si="338"/>
        <v>0</v>
      </c>
      <c r="O1335" s="96"/>
    </row>
    <row r="1336" spans="1:15" s="26" customFormat="1" hidden="1" outlineLevel="2" x14ac:dyDescent="0.2">
      <c r="A1336" s="26" t="s">
        <v>288</v>
      </c>
      <c r="B1336"/>
      <c r="C1336"/>
      <c r="D1336" s="59" t="str">
        <f>$D$242</f>
        <v>Grade Level Teacher</v>
      </c>
      <c r="E1336" s="58"/>
      <c r="F1336" s="15"/>
      <c r="G1336" s="39"/>
      <c r="H1336" s="67">
        <f t="shared" si="338"/>
        <v>0</v>
      </c>
      <c r="I1336" s="67">
        <f t="shared" si="338"/>
        <v>0</v>
      </c>
      <c r="J1336" s="67">
        <f t="shared" si="338"/>
        <v>0</v>
      </c>
      <c r="K1336" s="67">
        <f t="shared" si="338"/>
        <v>0</v>
      </c>
      <c r="L1336" s="67">
        <f t="shared" si="338"/>
        <v>0</v>
      </c>
      <c r="M1336" s="67">
        <f t="shared" si="338"/>
        <v>0</v>
      </c>
      <c r="N1336" s="67">
        <f t="shared" si="338"/>
        <v>0</v>
      </c>
      <c r="O1336" s="96"/>
    </row>
    <row r="1337" spans="1:15" s="26" customFormat="1" hidden="1" outlineLevel="2" x14ac:dyDescent="0.2">
      <c r="A1337" s="26" t="s">
        <v>288</v>
      </c>
      <c r="B1337"/>
      <c r="C1337"/>
      <c r="D1337" s="59" t="str">
        <f>$D$243</f>
        <v>Grade Level Teacher</v>
      </c>
      <c r="E1337" s="58"/>
      <c r="F1337" s="15"/>
      <c r="G1337" s="39"/>
      <c r="H1337" s="67">
        <f t="shared" si="338"/>
        <v>0</v>
      </c>
      <c r="I1337" s="67">
        <f t="shared" si="338"/>
        <v>0</v>
      </c>
      <c r="J1337" s="67">
        <f t="shared" si="338"/>
        <v>0</v>
      </c>
      <c r="K1337" s="67">
        <f t="shared" si="338"/>
        <v>0</v>
      </c>
      <c r="L1337" s="67">
        <f t="shared" si="338"/>
        <v>0</v>
      </c>
      <c r="M1337" s="67">
        <f t="shared" si="338"/>
        <v>0</v>
      </c>
      <c r="N1337" s="67">
        <f t="shared" si="338"/>
        <v>0</v>
      </c>
      <c r="O1337" s="96"/>
    </row>
    <row r="1338" spans="1:15" hidden="1" outlineLevel="2" x14ac:dyDescent="0.2">
      <c r="B1338" s="27"/>
      <c r="C1338" s="27"/>
      <c r="D1338" s="27"/>
      <c r="E1338" s="27"/>
      <c r="F1338" s="26"/>
      <c r="G1338" s="39"/>
      <c r="H1338" s="67"/>
      <c r="I1338" s="67"/>
      <c r="J1338" s="67"/>
      <c r="K1338" s="67"/>
      <c r="L1338" s="67"/>
      <c r="M1338" s="67"/>
      <c r="N1338" s="67"/>
      <c r="O1338" s="96"/>
    </row>
    <row r="1339" spans="1:15" hidden="1" outlineLevel="2" x14ac:dyDescent="0.2">
      <c r="D1339" s="181" t="s">
        <v>290</v>
      </c>
      <c r="E1339" s="3"/>
      <c r="F1339" s="21"/>
      <c r="G1339" s="69"/>
      <c r="H1339" s="68">
        <f t="shared" ref="H1339:M1339" si="339">SUM(H1230:H1337)</f>
        <v>0</v>
      </c>
      <c r="I1339" s="68">
        <f t="shared" si="339"/>
        <v>19200</v>
      </c>
      <c r="J1339" s="68">
        <f t="shared" si="339"/>
        <v>20000</v>
      </c>
      <c r="K1339" s="68">
        <f t="shared" si="339"/>
        <v>20800</v>
      </c>
      <c r="L1339" s="68">
        <f t="shared" si="339"/>
        <v>20800</v>
      </c>
      <c r="M1339" s="68">
        <f t="shared" si="339"/>
        <v>21600</v>
      </c>
      <c r="N1339" s="68">
        <f t="shared" ref="N1339" si="340">SUM(N1230:N1337)</f>
        <v>21600</v>
      </c>
      <c r="O1339" s="96"/>
    </row>
    <row r="1340" spans="1:15" hidden="1" outlineLevel="2" x14ac:dyDescent="0.2">
      <c r="D1340" s="27"/>
      <c r="E1340" s="27"/>
      <c r="F1340" s="26"/>
      <c r="G1340" s="39"/>
      <c r="H1340" s="67"/>
      <c r="I1340" s="67"/>
      <c r="J1340" s="67"/>
      <c r="K1340" s="67"/>
      <c r="L1340" s="67"/>
      <c r="M1340" s="67"/>
      <c r="N1340" s="67"/>
      <c r="O1340" s="96"/>
    </row>
    <row r="1341" spans="1:15" ht="16" hidden="1" outlineLevel="2" thickBot="1" x14ac:dyDescent="0.25">
      <c r="D1341" s="27"/>
      <c r="E1341" s="27"/>
      <c r="F1341" s="26"/>
      <c r="G1341" s="39"/>
      <c r="H1341" s="67"/>
      <c r="I1341" s="67"/>
      <c r="J1341" s="67"/>
      <c r="K1341" s="67"/>
      <c r="L1341" s="67"/>
      <c r="M1341" s="67"/>
      <c r="N1341" s="67"/>
      <c r="O1341" s="96"/>
    </row>
    <row r="1342" spans="1:15" ht="16" outlineLevel="1" collapsed="1" thickBot="1" x14ac:dyDescent="0.25">
      <c r="D1342" s="10" t="s">
        <v>289</v>
      </c>
      <c r="E1342" s="11"/>
      <c r="F1342" s="11"/>
      <c r="G1342" s="12"/>
      <c r="H1342" s="19">
        <f t="shared" ref="H1342:M1342" si="341">H1339+H1227+H1203</f>
        <v>800</v>
      </c>
      <c r="I1342" s="19">
        <f t="shared" si="341"/>
        <v>24800</v>
      </c>
      <c r="J1342" s="19">
        <f t="shared" si="341"/>
        <v>26400</v>
      </c>
      <c r="K1342" s="19">
        <f t="shared" si="341"/>
        <v>28800</v>
      </c>
      <c r="L1342" s="19">
        <f t="shared" si="341"/>
        <v>28800</v>
      </c>
      <c r="M1342" s="19">
        <f t="shared" si="341"/>
        <v>29600</v>
      </c>
      <c r="N1342" s="19">
        <f t="shared" ref="N1342" si="342">N1339+N1227+N1203</f>
        <v>29600</v>
      </c>
      <c r="O1342" s="96"/>
    </row>
    <row r="1343" spans="1:15" ht="16" outlineLevel="1" thickBot="1" x14ac:dyDescent="0.25">
      <c r="O1343" s="96"/>
    </row>
    <row r="1344" spans="1:15" ht="16" thickBot="1" x14ac:dyDescent="0.25">
      <c r="D1344" s="10" t="s">
        <v>117</v>
      </c>
      <c r="E1344" s="11"/>
      <c r="F1344" s="11"/>
      <c r="G1344" s="12"/>
      <c r="H1344" s="19">
        <f t="shared" ref="H1344:N1344" si="343">H1342+H1186+H1030+H874+H717+H561</f>
        <v>21615</v>
      </c>
      <c r="I1344" s="19">
        <f t="shared" si="343"/>
        <v>1073016.1830000002</v>
      </c>
      <c r="J1344" s="19">
        <f t="shared" si="343"/>
        <v>1156519.1013300002</v>
      </c>
      <c r="K1344" s="19">
        <f t="shared" si="343"/>
        <v>1254687.0421599001</v>
      </c>
      <c r="L1344" s="19">
        <f t="shared" si="343"/>
        <v>1291463.653424697</v>
      </c>
      <c r="M1344" s="19">
        <f t="shared" si="343"/>
        <v>1351755.8082988202</v>
      </c>
      <c r="N1344" s="19">
        <f t="shared" si="343"/>
        <v>1391420.4825477847</v>
      </c>
      <c r="O1344" s="96"/>
    </row>
    <row r="1345" spans="4:15" s="13" customFormat="1" x14ac:dyDescent="0.2">
      <c r="D1345" s="13" t="s">
        <v>45</v>
      </c>
      <c r="G1345" s="52"/>
      <c r="H1345" s="95">
        <f t="shared" ref="H1345:N1345" si="344">H1344/H402</f>
        <v>0.43230000000000002</v>
      </c>
      <c r="I1345" s="95">
        <f t="shared" si="344"/>
        <v>0.33268250383059683</v>
      </c>
      <c r="J1345" s="95">
        <f t="shared" si="344"/>
        <v>0.33474647598537188</v>
      </c>
      <c r="K1345" s="95">
        <f t="shared" si="344"/>
        <v>0.3395254455950027</v>
      </c>
      <c r="L1345" s="95">
        <f t="shared" si="344"/>
        <v>0.33929845208896986</v>
      </c>
      <c r="M1345" s="95">
        <f t="shared" si="344"/>
        <v>0.34068693727716109</v>
      </c>
      <c r="N1345" s="95">
        <f t="shared" si="344"/>
        <v>0.34046965065993906</v>
      </c>
      <c r="O1345" s="157"/>
    </row>
    <row r="1346" spans="4:15" x14ac:dyDescent="0.2">
      <c r="O1346" s="96"/>
    </row>
    <row r="1347" spans="4:15" outlineLevel="1" x14ac:dyDescent="0.2">
      <c r="D1347" s="8" t="s">
        <v>275</v>
      </c>
      <c r="O1347" s="96"/>
    </row>
    <row r="1348" spans="4:15" outlineLevel="1" x14ac:dyDescent="0.2">
      <c r="O1348" s="96"/>
    </row>
    <row r="1349" spans="4:15" outlineLevel="1" x14ac:dyDescent="0.2">
      <c r="D1349" s="2" t="s">
        <v>130</v>
      </c>
      <c r="O1349" s="96"/>
    </row>
    <row r="1350" spans="4:15" outlineLevel="1" x14ac:dyDescent="0.2">
      <c r="D1350" s="2" t="s">
        <v>222</v>
      </c>
      <c r="H1350" s="233">
        <v>0</v>
      </c>
      <c r="I1350" s="233">
        <v>3.6</v>
      </c>
      <c r="J1350" s="233">
        <v>3.6</v>
      </c>
      <c r="K1350" s="233">
        <v>3.6</v>
      </c>
      <c r="L1350" s="233">
        <v>3.6</v>
      </c>
      <c r="M1350" s="233">
        <v>3.6</v>
      </c>
      <c r="N1350" s="233">
        <v>3.6</v>
      </c>
      <c r="O1350" s="96"/>
    </row>
    <row r="1351" spans="4:15" outlineLevel="1" x14ac:dyDescent="0.2">
      <c r="D1351" s="2" t="s">
        <v>132</v>
      </c>
      <c r="F1351" s="234">
        <v>26500</v>
      </c>
      <c r="H1351" s="17">
        <f t="shared" ref="H1351:M1351" si="345">$F$1351*H1350</f>
        <v>0</v>
      </c>
      <c r="I1351" s="17">
        <f t="shared" si="345"/>
        <v>95400</v>
      </c>
      <c r="J1351" s="17">
        <f t="shared" si="345"/>
        <v>95400</v>
      </c>
      <c r="K1351" s="17">
        <f t="shared" si="345"/>
        <v>95400</v>
      </c>
      <c r="L1351" s="17">
        <f t="shared" si="345"/>
        <v>95400</v>
      </c>
      <c r="M1351" s="17">
        <f t="shared" si="345"/>
        <v>95400</v>
      </c>
      <c r="N1351" s="17">
        <f t="shared" ref="N1351" si="346">$F$1351*N1350</f>
        <v>95400</v>
      </c>
      <c r="O1351" s="96"/>
    </row>
    <row r="1352" spans="4:15" outlineLevel="1" x14ac:dyDescent="0.2">
      <c r="F1352" s="87"/>
      <c r="O1352" s="96"/>
    </row>
    <row r="1353" spans="4:15" outlineLevel="1" x14ac:dyDescent="0.2">
      <c r="D1353" s="2" t="s">
        <v>130</v>
      </c>
      <c r="O1353" s="96"/>
    </row>
    <row r="1354" spans="4:15" outlineLevel="1" x14ac:dyDescent="0.2">
      <c r="D1354" s="2" t="s">
        <v>222</v>
      </c>
      <c r="H1354" s="233">
        <v>0</v>
      </c>
      <c r="I1354" s="233">
        <v>4.2</v>
      </c>
      <c r="J1354" s="233">
        <v>4.2</v>
      </c>
      <c r="K1354" s="233">
        <v>4.2</v>
      </c>
      <c r="L1354" s="233">
        <v>4.2</v>
      </c>
      <c r="M1354" s="233">
        <v>4.2</v>
      </c>
      <c r="N1354" s="233">
        <v>4.2</v>
      </c>
      <c r="O1354" s="96"/>
    </row>
    <row r="1355" spans="4:15" outlineLevel="1" x14ac:dyDescent="0.2">
      <c r="D1355" s="2" t="s">
        <v>132</v>
      </c>
      <c r="F1355" s="234">
        <v>26500</v>
      </c>
      <c r="H1355" s="17">
        <f t="shared" ref="H1355:M1355" si="347">$F$1355*H1354</f>
        <v>0</v>
      </c>
      <c r="I1355" s="17">
        <f t="shared" si="347"/>
        <v>111300</v>
      </c>
      <c r="J1355" s="17">
        <f t="shared" si="347"/>
        <v>111300</v>
      </c>
      <c r="K1355" s="17">
        <f t="shared" si="347"/>
        <v>111300</v>
      </c>
      <c r="L1355" s="17">
        <f t="shared" si="347"/>
        <v>111300</v>
      </c>
      <c r="M1355" s="17">
        <f t="shared" si="347"/>
        <v>111300</v>
      </c>
      <c r="N1355" s="17">
        <f t="shared" ref="N1355" si="348">$F$1355*N1354</f>
        <v>111300</v>
      </c>
      <c r="O1355" s="96"/>
    </row>
    <row r="1356" spans="4:15" outlineLevel="1" x14ac:dyDescent="0.2">
      <c r="D1356" s="7"/>
      <c r="F1356" s="235"/>
      <c r="O1356" s="96"/>
    </row>
    <row r="1357" spans="4:15" outlineLevel="1" x14ac:dyDescent="0.2">
      <c r="D1357" s="2" t="s">
        <v>130</v>
      </c>
      <c r="F1357" s="235"/>
      <c r="O1357" s="96"/>
    </row>
    <row r="1358" spans="4:15" outlineLevel="1" x14ac:dyDescent="0.2">
      <c r="D1358" s="2" t="s">
        <v>222</v>
      </c>
      <c r="F1358" s="235"/>
      <c r="H1358" s="233"/>
      <c r="I1358" s="233"/>
      <c r="J1358" s="233"/>
      <c r="K1358" s="233"/>
      <c r="L1358" s="233"/>
      <c r="M1358" s="233"/>
      <c r="N1358" s="233"/>
      <c r="O1358" s="96"/>
    </row>
    <row r="1359" spans="4:15" outlineLevel="1" x14ac:dyDescent="0.2">
      <c r="D1359" s="2" t="s">
        <v>132</v>
      </c>
      <c r="F1359" s="234"/>
      <c r="H1359" s="17">
        <f>$F$1359*H1358</f>
        <v>0</v>
      </c>
      <c r="I1359" s="17">
        <f>$F$1359*I1358</f>
        <v>0</v>
      </c>
      <c r="J1359" s="17">
        <f>$F$1359*J1358</f>
        <v>0</v>
      </c>
      <c r="K1359" s="17">
        <f>J1359*$F$28</f>
        <v>0</v>
      </c>
      <c r="L1359" s="17">
        <f>K1359*$F$28</f>
        <v>0</v>
      </c>
      <c r="M1359" s="17">
        <f>L1359*$F$28</f>
        <v>0</v>
      </c>
      <c r="N1359" s="17">
        <f>M1359*$F$28</f>
        <v>0</v>
      </c>
      <c r="O1359" s="96"/>
    </row>
    <row r="1360" spans="4:15" outlineLevel="1" x14ac:dyDescent="0.2">
      <c r="D1360" s="7"/>
      <c r="F1360" s="235"/>
      <c r="O1360" s="96"/>
    </row>
    <row r="1361" spans="4:15" outlineLevel="1" x14ac:dyDescent="0.2">
      <c r="D1361" s="2" t="s">
        <v>130</v>
      </c>
      <c r="F1361" s="235"/>
      <c r="O1361" s="96"/>
    </row>
    <row r="1362" spans="4:15" outlineLevel="1" x14ac:dyDescent="0.2">
      <c r="D1362" s="2" t="s">
        <v>222</v>
      </c>
      <c r="F1362" s="235"/>
      <c r="H1362" s="233"/>
      <c r="I1362" s="233"/>
      <c r="J1362" s="233"/>
      <c r="K1362" s="233"/>
      <c r="L1362" s="233"/>
      <c r="M1362" s="233"/>
      <c r="N1362" s="233"/>
      <c r="O1362" s="96"/>
    </row>
    <row r="1363" spans="4:15" outlineLevel="1" x14ac:dyDescent="0.2">
      <c r="D1363" s="2" t="s">
        <v>132</v>
      </c>
      <c r="F1363" s="234"/>
      <c r="H1363" s="17">
        <f t="shared" ref="H1363:M1363" si="349">$F$1363*H1362</f>
        <v>0</v>
      </c>
      <c r="I1363" s="17">
        <f t="shared" si="349"/>
        <v>0</v>
      </c>
      <c r="J1363" s="17">
        <f t="shared" si="349"/>
        <v>0</v>
      </c>
      <c r="K1363" s="17">
        <f t="shared" si="349"/>
        <v>0</v>
      </c>
      <c r="L1363" s="17">
        <f t="shared" si="349"/>
        <v>0</v>
      </c>
      <c r="M1363" s="17">
        <f t="shared" si="349"/>
        <v>0</v>
      </c>
      <c r="N1363" s="17">
        <f t="shared" ref="N1363" si="350">$F$1363*N1362</f>
        <v>0</v>
      </c>
      <c r="O1363" s="96"/>
    </row>
    <row r="1364" spans="4:15" outlineLevel="1" x14ac:dyDescent="0.2">
      <c r="F1364" s="235"/>
      <c r="O1364" s="96"/>
    </row>
    <row r="1365" spans="4:15" outlineLevel="1" x14ac:dyDescent="0.2">
      <c r="D1365" s="2" t="s">
        <v>130</v>
      </c>
      <c r="F1365" s="235"/>
      <c r="O1365" s="96"/>
    </row>
    <row r="1366" spans="4:15" outlineLevel="1" x14ac:dyDescent="0.2">
      <c r="D1366" s="2" t="s">
        <v>222</v>
      </c>
      <c r="F1366" s="235"/>
      <c r="H1366" s="233"/>
      <c r="I1366" s="233"/>
      <c r="J1366" s="233"/>
      <c r="K1366" s="233"/>
      <c r="L1366" s="233"/>
      <c r="M1366" s="233"/>
      <c r="N1366" s="233"/>
      <c r="O1366" s="96"/>
    </row>
    <row r="1367" spans="4:15" outlineLevel="1" x14ac:dyDescent="0.2">
      <c r="D1367" s="2" t="s">
        <v>132</v>
      </c>
      <c r="F1367" s="234"/>
      <c r="H1367" s="17">
        <f t="shared" ref="H1367:M1367" si="351">$F$1367*H1366</f>
        <v>0</v>
      </c>
      <c r="I1367" s="17">
        <f t="shared" si="351"/>
        <v>0</v>
      </c>
      <c r="J1367" s="17">
        <f t="shared" si="351"/>
        <v>0</v>
      </c>
      <c r="K1367" s="17">
        <f t="shared" si="351"/>
        <v>0</v>
      </c>
      <c r="L1367" s="17">
        <f t="shared" si="351"/>
        <v>0</v>
      </c>
      <c r="M1367" s="17">
        <f t="shared" si="351"/>
        <v>0</v>
      </c>
      <c r="N1367" s="17">
        <f t="shared" ref="N1367" si="352">$F$1367*N1366</f>
        <v>0</v>
      </c>
      <c r="O1367" s="96"/>
    </row>
    <row r="1368" spans="4:15" ht="16" thickBot="1" x14ac:dyDescent="0.25">
      <c r="O1368" s="96"/>
    </row>
    <row r="1369" spans="4:15" ht="16" thickBot="1" x14ac:dyDescent="0.25">
      <c r="D1369" s="10" t="s">
        <v>137</v>
      </c>
      <c r="E1369" s="11"/>
      <c r="F1369" s="11"/>
      <c r="G1369" s="12"/>
      <c r="H1369" s="19">
        <f t="shared" ref="H1369:N1369" si="353">H1367+H1363+H1359+H1355+H1351</f>
        <v>0</v>
      </c>
      <c r="I1369" s="19">
        <f t="shared" si="353"/>
        <v>206700</v>
      </c>
      <c r="J1369" s="19">
        <f t="shared" si="353"/>
        <v>206700</v>
      </c>
      <c r="K1369" s="19">
        <f t="shared" si="353"/>
        <v>206700</v>
      </c>
      <c r="L1369" s="19">
        <f t="shared" si="353"/>
        <v>206700</v>
      </c>
      <c r="M1369" s="19">
        <f t="shared" si="353"/>
        <v>206700</v>
      </c>
      <c r="N1369" s="19">
        <f t="shared" si="353"/>
        <v>206700</v>
      </c>
      <c r="O1369" s="96"/>
    </row>
    <row r="1370" spans="4:15" ht="16" thickBot="1" x14ac:dyDescent="0.25">
      <c r="D1370" s="91"/>
      <c r="E1370" s="91"/>
      <c r="F1370" s="91"/>
      <c r="G1370" s="21"/>
      <c r="H1370" s="92"/>
      <c r="I1370" s="92"/>
      <c r="J1370" s="92"/>
      <c r="K1370" s="92"/>
      <c r="L1370" s="92"/>
      <c r="M1370" s="92"/>
      <c r="N1370" s="92"/>
      <c r="O1370" s="96"/>
    </row>
    <row r="1371" spans="4:15" ht="16" thickBot="1" x14ac:dyDescent="0.25">
      <c r="D1371" s="10" t="s">
        <v>186</v>
      </c>
      <c r="E1371" s="11"/>
      <c r="F1371" s="11"/>
      <c r="G1371" s="12"/>
      <c r="H1371" s="19">
        <f t="shared" ref="H1371:N1371" si="354">H402*$F$75</f>
        <v>0</v>
      </c>
      <c r="I1371" s="19">
        <f t="shared" si="354"/>
        <v>0</v>
      </c>
      <c r="J1371" s="19">
        <f t="shared" si="354"/>
        <v>0</v>
      </c>
      <c r="K1371" s="19">
        <f t="shared" si="354"/>
        <v>0</v>
      </c>
      <c r="L1371" s="19">
        <f t="shared" si="354"/>
        <v>0</v>
      </c>
      <c r="M1371" s="19">
        <f t="shared" si="354"/>
        <v>0</v>
      </c>
      <c r="N1371" s="19">
        <f t="shared" si="354"/>
        <v>0</v>
      </c>
      <c r="O1371" s="96"/>
    </row>
    <row r="1372" spans="4:15" ht="16" thickBot="1" x14ac:dyDescent="0.25">
      <c r="D1372" s="91"/>
      <c r="E1372" s="91"/>
      <c r="F1372" s="91"/>
      <c r="G1372" s="21"/>
      <c r="H1372" s="92"/>
      <c r="I1372" s="92"/>
      <c r="J1372" s="92"/>
      <c r="K1372" s="92"/>
      <c r="L1372" s="92"/>
      <c r="M1372" s="92"/>
      <c r="N1372" s="92"/>
      <c r="O1372" s="96"/>
    </row>
    <row r="1373" spans="4:15" ht="16" thickBot="1" x14ac:dyDescent="0.25">
      <c r="D1373" s="10" t="s">
        <v>187</v>
      </c>
      <c r="E1373" s="88"/>
      <c r="F1373" s="88"/>
      <c r="G1373" s="89"/>
      <c r="H1373" s="19">
        <f t="shared" ref="H1373:N1373" si="355">H77*$F$74*12</f>
        <v>0</v>
      </c>
      <c r="I1373" s="19">
        <f t="shared" si="355"/>
        <v>0</v>
      </c>
      <c r="J1373" s="19">
        <f t="shared" si="355"/>
        <v>0</v>
      </c>
      <c r="K1373" s="19">
        <f t="shared" si="355"/>
        <v>0</v>
      </c>
      <c r="L1373" s="19">
        <f t="shared" si="355"/>
        <v>0</v>
      </c>
      <c r="M1373" s="19">
        <f t="shared" si="355"/>
        <v>0</v>
      </c>
      <c r="N1373" s="19">
        <f t="shared" si="355"/>
        <v>0</v>
      </c>
      <c r="O1373" s="96"/>
    </row>
    <row r="1374" spans="4:15" x14ac:dyDescent="0.2">
      <c r="O1374" s="96"/>
    </row>
    <row r="1375" spans="4:15" outlineLevel="1" x14ac:dyDescent="0.2">
      <c r="O1375" s="96"/>
    </row>
    <row r="1376" spans="4:15" outlineLevel="1" x14ac:dyDescent="0.2">
      <c r="E1376" s="24"/>
      <c r="O1376" s="156"/>
    </row>
    <row r="1377" spans="4:15" outlineLevel="1" x14ac:dyDescent="0.2">
      <c r="E1377" s="24"/>
      <c r="H1377" s="32" t="str">
        <f t="shared" ref="H1377:N1379" si="356">H4</f>
        <v>PLANNING</v>
      </c>
      <c r="I1377" s="32" t="str">
        <f t="shared" si="356"/>
        <v>YR 1</v>
      </c>
      <c r="J1377" s="32" t="str">
        <f t="shared" si="356"/>
        <v>YR 2</v>
      </c>
      <c r="K1377" s="32" t="str">
        <f t="shared" si="356"/>
        <v>YR 3</v>
      </c>
      <c r="L1377" s="32" t="str">
        <f t="shared" si="356"/>
        <v>YR 4</v>
      </c>
      <c r="M1377" s="32" t="str">
        <f t="shared" si="356"/>
        <v>YR 5</v>
      </c>
      <c r="N1377" s="32" t="str">
        <f t="shared" si="356"/>
        <v>YR 6</v>
      </c>
      <c r="O1377" s="156"/>
    </row>
    <row r="1378" spans="4:15" outlineLevel="1" x14ac:dyDescent="0.2">
      <c r="D1378" s="33" t="s">
        <v>107</v>
      </c>
      <c r="E1378" s="33"/>
      <c r="F1378" s="40"/>
      <c r="G1378" s="40"/>
      <c r="H1378" s="160" t="str">
        <f t="shared" si="356"/>
        <v>2017-2018</v>
      </c>
      <c r="I1378" s="160" t="str">
        <f t="shared" si="356"/>
        <v>2018-19</v>
      </c>
      <c r="J1378" s="160" t="str">
        <f t="shared" si="356"/>
        <v>2019-20</v>
      </c>
      <c r="K1378" s="160" t="str">
        <f t="shared" si="356"/>
        <v>2020-21</v>
      </c>
      <c r="L1378" s="160" t="str">
        <f t="shared" si="356"/>
        <v>2021-22</v>
      </c>
      <c r="M1378" s="160" t="str">
        <f t="shared" si="356"/>
        <v>2022-23</v>
      </c>
      <c r="N1378" s="160" t="str">
        <f t="shared" si="356"/>
        <v>2023-24</v>
      </c>
      <c r="O1378" s="99"/>
    </row>
    <row r="1379" spans="4:15" outlineLevel="1" x14ac:dyDescent="0.2">
      <c r="D1379" s="33"/>
      <c r="E1379" s="33"/>
      <c r="H1379" s="9">
        <f t="shared" si="356"/>
        <v>2017</v>
      </c>
      <c r="I1379" s="9">
        <f t="shared" si="356"/>
        <v>2018</v>
      </c>
      <c r="J1379" s="9">
        <f t="shared" si="356"/>
        <v>2019</v>
      </c>
      <c r="K1379" s="9">
        <f t="shared" si="356"/>
        <v>2020</v>
      </c>
      <c r="L1379" s="9">
        <f t="shared" si="356"/>
        <v>2021</v>
      </c>
      <c r="M1379" s="9">
        <f t="shared" si="356"/>
        <v>2022</v>
      </c>
      <c r="N1379" s="9">
        <f t="shared" si="356"/>
        <v>2023</v>
      </c>
      <c r="O1379" s="96"/>
    </row>
    <row r="1380" spans="4:15" outlineLevel="1" x14ac:dyDescent="0.2">
      <c r="D1380" s="33" t="s">
        <v>235</v>
      </c>
      <c r="E1380" s="33"/>
      <c r="F1380" s="9" t="s">
        <v>83</v>
      </c>
      <c r="O1380" s="96"/>
    </row>
    <row r="1381" spans="4:15" outlineLevel="1" x14ac:dyDescent="0.2">
      <c r="D1381" s="27" t="s">
        <v>153</v>
      </c>
      <c r="F1381" s="234">
        <v>470</v>
      </c>
      <c r="G1381" s="41" t="s">
        <v>78</v>
      </c>
      <c r="H1381" s="234">
        <v>0</v>
      </c>
      <c r="I1381" s="17">
        <f t="shared" ref="I1381:N1381" si="357">$F$1381*I77</f>
        <v>14570</v>
      </c>
      <c r="J1381" s="17">
        <f t="shared" si="357"/>
        <v>15510</v>
      </c>
      <c r="K1381" s="17">
        <f t="shared" si="357"/>
        <v>16920</v>
      </c>
      <c r="L1381" s="17">
        <f t="shared" si="357"/>
        <v>16920</v>
      </c>
      <c r="M1381" s="17">
        <f t="shared" si="357"/>
        <v>17390</v>
      </c>
      <c r="N1381" s="17">
        <f t="shared" si="357"/>
        <v>17390</v>
      </c>
      <c r="O1381" s="96"/>
    </row>
    <row r="1382" spans="4:15" outlineLevel="1" x14ac:dyDescent="0.2">
      <c r="D1382" s="182" t="s">
        <v>11</v>
      </c>
      <c r="F1382" s="234">
        <v>7500</v>
      </c>
      <c r="G1382" s="170" t="s">
        <v>0</v>
      </c>
      <c r="H1382" s="234"/>
      <c r="I1382" s="17">
        <f t="shared" ref="I1382:N1382" si="358">$F1382</f>
        <v>7500</v>
      </c>
      <c r="J1382" s="17">
        <f t="shared" si="358"/>
        <v>7500</v>
      </c>
      <c r="K1382" s="17">
        <f t="shared" si="358"/>
        <v>7500</v>
      </c>
      <c r="L1382" s="17">
        <f t="shared" si="358"/>
        <v>7500</v>
      </c>
      <c r="M1382" s="17">
        <f t="shared" si="358"/>
        <v>7500</v>
      </c>
      <c r="N1382" s="17">
        <f t="shared" si="358"/>
        <v>7500</v>
      </c>
      <c r="O1382" s="96"/>
    </row>
    <row r="1383" spans="4:15" outlineLevel="1" x14ac:dyDescent="0.2">
      <c r="D1383" s="27" t="s">
        <v>225</v>
      </c>
      <c r="F1383" s="234">
        <v>7500</v>
      </c>
      <c r="G1383" s="41" t="s">
        <v>253</v>
      </c>
      <c r="H1383" s="234"/>
      <c r="I1383" s="17">
        <f t="shared" ref="I1383:N1383" si="359">$F$1383</f>
        <v>7500</v>
      </c>
      <c r="J1383" s="17">
        <f t="shared" si="359"/>
        <v>7500</v>
      </c>
      <c r="K1383" s="17">
        <f t="shared" si="359"/>
        <v>7500</v>
      </c>
      <c r="L1383" s="17">
        <f t="shared" si="359"/>
        <v>7500</v>
      </c>
      <c r="M1383" s="17">
        <f t="shared" si="359"/>
        <v>7500</v>
      </c>
      <c r="N1383" s="17">
        <f t="shared" si="359"/>
        <v>7500</v>
      </c>
      <c r="O1383" s="96"/>
    </row>
    <row r="1384" spans="4:15" outlineLevel="1" x14ac:dyDescent="0.2">
      <c r="D1384" s="27" t="s">
        <v>354</v>
      </c>
      <c r="F1384" s="234">
        <v>0</v>
      </c>
      <c r="G1384" s="41" t="s">
        <v>355</v>
      </c>
      <c r="H1384" s="234"/>
      <c r="I1384" s="17">
        <f t="shared" ref="I1384:N1384" si="360">$F$1384</f>
        <v>0</v>
      </c>
      <c r="J1384" s="17">
        <f t="shared" si="360"/>
        <v>0</v>
      </c>
      <c r="K1384" s="17">
        <f t="shared" si="360"/>
        <v>0</v>
      </c>
      <c r="L1384" s="17">
        <f t="shared" si="360"/>
        <v>0</v>
      </c>
      <c r="M1384" s="17">
        <f t="shared" si="360"/>
        <v>0</v>
      </c>
      <c r="N1384" s="17">
        <f t="shared" si="360"/>
        <v>0</v>
      </c>
      <c r="O1384" s="96"/>
    </row>
    <row r="1385" spans="4:15" outlineLevel="1" x14ac:dyDescent="0.2">
      <c r="D1385" s="27" t="s">
        <v>353</v>
      </c>
      <c r="F1385" s="234">
        <v>634</v>
      </c>
      <c r="G1385" s="41" t="s">
        <v>333</v>
      </c>
      <c r="H1385" s="234">
        <v>0</v>
      </c>
      <c r="I1385" s="435">
        <f t="shared" ref="I1385:N1385" si="361">I39*0.09</f>
        <v>739393.2</v>
      </c>
      <c r="J1385" s="435">
        <f t="shared" si="361"/>
        <v>761574.99600000004</v>
      </c>
      <c r="K1385" s="435">
        <f t="shared" si="361"/>
        <v>784422.24587999983</v>
      </c>
      <c r="L1385" s="435">
        <f t="shared" si="361"/>
        <v>807954.91325639992</v>
      </c>
      <c r="M1385" s="435">
        <f t="shared" si="361"/>
        <v>832193.56065409188</v>
      </c>
      <c r="N1385" s="435">
        <f t="shared" si="361"/>
        <v>857159.36747371464</v>
      </c>
      <c r="O1385" s="96"/>
    </row>
    <row r="1386" spans="4:15" outlineLevel="1" x14ac:dyDescent="0.2">
      <c r="D1386" s="27" t="s">
        <v>152</v>
      </c>
      <c r="F1386" s="234">
        <v>160</v>
      </c>
      <c r="G1386" s="41" t="s">
        <v>80</v>
      </c>
      <c r="H1386" s="234">
        <v>0</v>
      </c>
      <c r="I1386" s="17">
        <f>$F$1386*I22</f>
        <v>195200</v>
      </c>
      <c r="J1386" s="17">
        <f>$F$1386*(J22-I22)</f>
        <v>0</v>
      </c>
      <c r="K1386" s="17">
        <f>$F$1386*(K22-J22)</f>
        <v>0</v>
      </c>
      <c r="L1386" s="17">
        <f>$F$1386*(L22-K22)</f>
        <v>0</v>
      </c>
      <c r="M1386" s="17">
        <f>$F$1386*(M22-L22)</f>
        <v>0</v>
      </c>
      <c r="N1386" s="17">
        <f>$F$1386*(N22-M22)</f>
        <v>0</v>
      </c>
      <c r="O1386" s="96"/>
    </row>
    <row r="1387" spans="4:15" outlineLevel="1" x14ac:dyDescent="0.2">
      <c r="D1387" s="27" t="s">
        <v>252</v>
      </c>
      <c r="E1387" s="27"/>
      <c r="F1387" s="236">
        <v>3</v>
      </c>
      <c r="G1387" s="41" t="s">
        <v>272</v>
      </c>
      <c r="H1387" s="236"/>
      <c r="I1387" s="17"/>
      <c r="J1387" s="17"/>
      <c r="K1387" s="17">
        <f>IF(F1387=2,I1386,IF(F1387=3,0,IF(F1387=4,0,IF(F1387=5,0))))</f>
        <v>0</v>
      </c>
      <c r="L1387" s="17">
        <f>IF(F1387=2,J1386,IF(F1387=3,I1386,IF(F1387=4,0,IF(F1387=5,0))))</f>
        <v>195200</v>
      </c>
      <c r="M1387" s="17">
        <f>IF(F1387=2,K1386+K1387,IF(F1387=3,J1386,IF(F1387=4,I1386,IF(F1387=5,0))))</f>
        <v>0</v>
      </c>
      <c r="N1387" s="17">
        <f>IF(F1387=2,L1386+L1387,IF(F1387=3,K1386,IF(F1387=4,J1386,IF(F1387=5,I1386))))</f>
        <v>0</v>
      </c>
      <c r="O1387" s="96"/>
    </row>
    <row r="1388" spans="4:15" outlineLevel="1" x14ac:dyDescent="0.2">
      <c r="D1388" s="27" t="s">
        <v>282</v>
      </c>
      <c r="E1388" s="27"/>
      <c r="F1388" s="234">
        <v>60</v>
      </c>
      <c r="G1388" s="41" t="s">
        <v>80</v>
      </c>
      <c r="H1388" s="234"/>
      <c r="I1388" s="17">
        <f t="shared" ref="I1388:N1388" si="362">$F$1388*I22</f>
        <v>73200</v>
      </c>
      <c r="J1388" s="17">
        <f t="shared" si="362"/>
        <v>73200</v>
      </c>
      <c r="K1388" s="17">
        <f t="shared" si="362"/>
        <v>73200</v>
      </c>
      <c r="L1388" s="17">
        <f t="shared" si="362"/>
        <v>73200</v>
      </c>
      <c r="M1388" s="17">
        <f t="shared" si="362"/>
        <v>73200</v>
      </c>
      <c r="N1388" s="17">
        <f t="shared" si="362"/>
        <v>73200</v>
      </c>
      <c r="O1388" s="96"/>
    </row>
    <row r="1389" spans="4:15" outlineLevel="1" x14ac:dyDescent="0.2">
      <c r="D1389" s="27" t="s">
        <v>357</v>
      </c>
      <c r="E1389" s="27"/>
      <c r="F1389" s="234">
        <v>167.73</v>
      </c>
      <c r="G1389" s="41" t="s">
        <v>80</v>
      </c>
      <c r="H1389" s="234"/>
      <c r="I1389" s="17">
        <f t="shared" ref="I1389:N1389" si="363">$F$1389*I22</f>
        <v>204630.59999999998</v>
      </c>
      <c r="J1389" s="17">
        <f t="shared" si="363"/>
        <v>204630.59999999998</v>
      </c>
      <c r="K1389" s="17">
        <f t="shared" si="363"/>
        <v>204630.59999999998</v>
      </c>
      <c r="L1389" s="17">
        <f t="shared" si="363"/>
        <v>204630.59999999998</v>
      </c>
      <c r="M1389" s="17">
        <f t="shared" si="363"/>
        <v>204630.59999999998</v>
      </c>
      <c r="N1389" s="17">
        <f t="shared" si="363"/>
        <v>204630.59999999998</v>
      </c>
      <c r="O1389" s="96"/>
    </row>
    <row r="1390" spans="4:15" outlineLevel="1" x14ac:dyDescent="0.2">
      <c r="D1390" s="27" t="s">
        <v>362</v>
      </c>
      <c r="E1390" s="27"/>
      <c r="F1390" s="234">
        <v>0</v>
      </c>
      <c r="G1390" s="41" t="s">
        <v>333</v>
      </c>
      <c r="H1390" s="234"/>
      <c r="I1390" s="17">
        <f t="shared" ref="I1390:N1390" si="364">$F$1390*I22</f>
        <v>0</v>
      </c>
      <c r="J1390" s="17">
        <f t="shared" si="364"/>
        <v>0</v>
      </c>
      <c r="K1390" s="17">
        <f t="shared" si="364"/>
        <v>0</v>
      </c>
      <c r="L1390" s="17">
        <f t="shared" si="364"/>
        <v>0</v>
      </c>
      <c r="M1390" s="17">
        <f t="shared" si="364"/>
        <v>0</v>
      </c>
      <c r="N1390" s="17">
        <f t="shared" si="364"/>
        <v>0</v>
      </c>
      <c r="O1390" s="96"/>
    </row>
    <row r="1391" spans="4:15" outlineLevel="1" x14ac:dyDescent="0.2">
      <c r="D1391" s="27" t="s">
        <v>363</v>
      </c>
      <c r="E1391" s="27"/>
      <c r="F1391" s="249">
        <v>0</v>
      </c>
      <c r="G1391" s="41" t="s">
        <v>364</v>
      </c>
      <c r="H1391" s="234"/>
      <c r="I1391" s="17">
        <f>(I39)*$F$1391</f>
        <v>0</v>
      </c>
      <c r="J1391" s="17">
        <f>(J39+J47)*$F$1391</f>
        <v>0</v>
      </c>
      <c r="K1391" s="17">
        <f>(K39+K47)*$F$1391</f>
        <v>0</v>
      </c>
      <c r="L1391" s="17">
        <f>(L39+L47)*$F$1391</f>
        <v>0</v>
      </c>
      <c r="M1391" s="17">
        <f>(M39+M47)*$F$1391</f>
        <v>0</v>
      </c>
      <c r="N1391" s="17">
        <f>(N39+N47)*$F$1391</f>
        <v>0</v>
      </c>
      <c r="O1391" s="96"/>
    </row>
    <row r="1392" spans="4:15" outlineLevel="1" x14ac:dyDescent="0.2">
      <c r="D1392" s="27" t="s">
        <v>452</v>
      </c>
      <c r="E1392" s="27"/>
      <c r="F1392" s="249">
        <v>0</v>
      </c>
      <c r="G1392" s="41" t="s">
        <v>364</v>
      </c>
      <c r="H1392" s="234"/>
      <c r="I1392" s="17">
        <f>(I39)*$F$1392</f>
        <v>0</v>
      </c>
      <c r="J1392" s="17">
        <f>(J39+J47)*$F$1392</f>
        <v>0</v>
      </c>
      <c r="K1392" s="17">
        <f>(K39+K47)*$F$1392</f>
        <v>0</v>
      </c>
      <c r="L1392" s="17">
        <f>(L39+L47)*$F$1392</f>
        <v>0</v>
      </c>
      <c r="M1392" s="17">
        <f>(M39+M47)*$F$1392</f>
        <v>0</v>
      </c>
      <c r="N1392" s="17">
        <f>(N39+N47)*$F$1392</f>
        <v>0</v>
      </c>
      <c r="O1392" s="96"/>
    </row>
    <row r="1393" spans="4:15" outlineLevel="1" x14ac:dyDescent="0.2">
      <c r="D1393" s="27" t="s">
        <v>27</v>
      </c>
      <c r="E1393" s="27"/>
      <c r="F1393" s="234">
        <v>0</v>
      </c>
      <c r="G1393" s="41"/>
      <c r="H1393" s="234"/>
      <c r="I1393" s="17"/>
      <c r="J1393" s="17"/>
      <c r="K1393" s="17"/>
      <c r="L1393" s="17"/>
      <c r="M1393" s="17"/>
      <c r="N1393" s="17"/>
      <c r="O1393" s="96"/>
    </row>
    <row r="1394" spans="4:15" outlineLevel="1" x14ac:dyDescent="0.2">
      <c r="D1394" s="27" t="s">
        <v>19</v>
      </c>
      <c r="F1394" s="234">
        <v>0</v>
      </c>
      <c r="G1394" s="41" t="s">
        <v>80</v>
      </c>
      <c r="H1394" s="234">
        <v>7500</v>
      </c>
      <c r="I1394" s="17">
        <f t="shared" ref="I1394:N1394" si="365">$F$1394*I22</f>
        <v>0</v>
      </c>
      <c r="J1394" s="17">
        <f t="shared" si="365"/>
        <v>0</v>
      </c>
      <c r="K1394" s="17">
        <f t="shared" si="365"/>
        <v>0</v>
      </c>
      <c r="L1394" s="17">
        <f t="shared" si="365"/>
        <v>0</v>
      </c>
      <c r="M1394" s="17">
        <f t="shared" si="365"/>
        <v>0</v>
      </c>
      <c r="N1394" s="17">
        <f t="shared" si="365"/>
        <v>0</v>
      </c>
      <c r="O1394" s="96"/>
    </row>
    <row r="1395" spans="4:15" outlineLevel="1" x14ac:dyDescent="0.2">
      <c r="D1395" s="27" t="s">
        <v>243</v>
      </c>
      <c r="F1395" s="234">
        <v>12.29</v>
      </c>
      <c r="G1395" s="41" t="s">
        <v>80</v>
      </c>
      <c r="H1395" s="234"/>
      <c r="I1395" s="17">
        <f t="shared" ref="I1395:N1395" si="366">$F$1395*I22</f>
        <v>14993.8</v>
      </c>
      <c r="J1395" s="17">
        <f t="shared" si="366"/>
        <v>14993.8</v>
      </c>
      <c r="K1395" s="17">
        <f t="shared" si="366"/>
        <v>14993.8</v>
      </c>
      <c r="L1395" s="17">
        <f t="shared" si="366"/>
        <v>14993.8</v>
      </c>
      <c r="M1395" s="17">
        <f t="shared" si="366"/>
        <v>14993.8</v>
      </c>
      <c r="N1395" s="17">
        <f t="shared" si="366"/>
        <v>14993.8</v>
      </c>
      <c r="O1395" s="96"/>
    </row>
    <row r="1396" spans="4:15" outlineLevel="1" x14ac:dyDescent="0.2">
      <c r="D1396" s="27" t="s">
        <v>242</v>
      </c>
      <c r="F1396" s="234">
        <v>50</v>
      </c>
      <c r="G1396" s="41" t="s">
        <v>80</v>
      </c>
      <c r="H1396" s="234"/>
      <c r="I1396" s="17">
        <f t="shared" ref="I1396:N1396" si="367">$F$1396*I22</f>
        <v>61000</v>
      </c>
      <c r="J1396" s="17">
        <f t="shared" si="367"/>
        <v>61000</v>
      </c>
      <c r="K1396" s="17">
        <f t="shared" si="367"/>
        <v>61000</v>
      </c>
      <c r="L1396" s="17">
        <f t="shared" si="367"/>
        <v>61000</v>
      </c>
      <c r="M1396" s="17">
        <f t="shared" si="367"/>
        <v>61000</v>
      </c>
      <c r="N1396" s="17">
        <f t="shared" si="367"/>
        <v>61000</v>
      </c>
      <c r="O1396" s="96"/>
    </row>
    <row r="1397" spans="4:15" outlineLevel="1" x14ac:dyDescent="0.2">
      <c r="D1397" s="27" t="s">
        <v>359</v>
      </c>
      <c r="F1397" s="234">
        <v>0</v>
      </c>
      <c r="G1397" s="41" t="s">
        <v>80</v>
      </c>
      <c r="H1397" s="234"/>
      <c r="I1397" s="17">
        <f t="shared" ref="I1397:N1397" si="368">$F$1397*I22</f>
        <v>0</v>
      </c>
      <c r="J1397" s="17">
        <f t="shared" si="368"/>
        <v>0</v>
      </c>
      <c r="K1397" s="17">
        <f t="shared" si="368"/>
        <v>0</v>
      </c>
      <c r="L1397" s="17">
        <f t="shared" si="368"/>
        <v>0</v>
      </c>
      <c r="M1397" s="17">
        <f t="shared" si="368"/>
        <v>0</v>
      </c>
      <c r="N1397" s="17">
        <f t="shared" si="368"/>
        <v>0</v>
      </c>
      <c r="O1397" s="96"/>
    </row>
    <row r="1398" spans="4:15" outlineLevel="1" x14ac:dyDescent="0.2">
      <c r="D1398" s="27" t="s">
        <v>360</v>
      </c>
      <c r="F1398" s="234">
        <v>0</v>
      </c>
      <c r="G1398" s="41" t="s">
        <v>80</v>
      </c>
      <c r="H1398" s="234"/>
      <c r="I1398" s="17">
        <f t="shared" ref="I1398:N1398" si="369">$F$1398*I22</f>
        <v>0</v>
      </c>
      <c r="J1398" s="17">
        <f t="shared" si="369"/>
        <v>0</v>
      </c>
      <c r="K1398" s="17">
        <f t="shared" si="369"/>
        <v>0</v>
      </c>
      <c r="L1398" s="17">
        <f t="shared" si="369"/>
        <v>0</v>
      </c>
      <c r="M1398" s="17">
        <f t="shared" si="369"/>
        <v>0</v>
      </c>
      <c r="N1398" s="17">
        <f t="shared" si="369"/>
        <v>0</v>
      </c>
      <c r="O1398" s="96"/>
    </row>
    <row r="1399" spans="4:15" outlineLevel="1" x14ac:dyDescent="0.2">
      <c r="D1399" s="27" t="s">
        <v>361</v>
      </c>
      <c r="F1399" s="234">
        <v>327.86</v>
      </c>
      <c r="G1399" s="41" t="s">
        <v>280</v>
      </c>
      <c r="H1399" s="234">
        <v>7500</v>
      </c>
      <c r="I1399" s="17">
        <f t="shared" ref="I1399:N1399" si="370">$F$1399*I22*I25</f>
        <v>39998.920000000006</v>
      </c>
      <c r="J1399" s="17">
        <f t="shared" si="370"/>
        <v>39998.920000000006</v>
      </c>
      <c r="K1399" s="17">
        <f t="shared" si="370"/>
        <v>39998.920000000006</v>
      </c>
      <c r="L1399" s="17">
        <f t="shared" si="370"/>
        <v>39998.920000000006</v>
      </c>
      <c r="M1399" s="17">
        <f t="shared" si="370"/>
        <v>39998.920000000006</v>
      </c>
      <c r="N1399" s="17">
        <f t="shared" si="370"/>
        <v>39998.920000000006</v>
      </c>
      <c r="O1399" s="96"/>
    </row>
    <row r="1400" spans="4:15" outlineLevel="1" x14ac:dyDescent="0.2">
      <c r="D1400" s="27" t="s">
        <v>251</v>
      </c>
      <c r="E1400" s="27"/>
      <c r="F1400" s="234">
        <v>2800</v>
      </c>
      <c r="G1400" s="41" t="s">
        <v>255</v>
      </c>
      <c r="H1400" s="234"/>
      <c r="I1400" s="17">
        <f t="shared" ref="I1400:N1400" si="371">$F$1400*(I80+I81)</f>
        <v>72800</v>
      </c>
      <c r="J1400" s="17">
        <f t="shared" si="371"/>
        <v>75600</v>
      </c>
      <c r="K1400" s="17">
        <f t="shared" si="371"/>
        <v>81200</v>
      </c>
      <c r="L1400" s="17">
        <f t="shared" si="371"/>
        <v>81200</v>
      </c>
      <c r="M1400" s="17">
        <f t="shared" si="371"/>
        <v>84000</v>
      </c>
      <c r="N1400" s="17">
        <f t="shared" si="371"/>
        <v>84000</v>
      </c>
      <c r="O1400" s="96"/>
    </row>
    <row r="1401" spans="4:15" outlineLevel="1" x14ac:dyDescent="0.2">
      <c r="D1401" s="27" t="s">
        <v>205</v>
      </c>
      <c r="E1401" s="27"/>
      <c r="F1401" s="234">
        <v>6250</v>
      </c>
      <c r="G1401" s="41" t="s">
        <v>271</v>
      </c>
      <c r="H1401" s="234">
        <v>7500</v>
      </c>
      <c r="I1401" s="17">
        <f t="shared" ref="I1401:N1401" si="372">$F$1401*12</f>
        <v>75000</v>
      </c>
      <c r="J1401" s="17">
        <f t="shared" si="372"/>
        <v>75000</v>
      </c>
      <c r="K1401" s="17">
        <f t="shared" si="372"/>
        <v>75000</v>
      </c>
      <c r="L1401" s="17">
        <f t="shared" si="372"/>
        <v>75000</v>
      </c>
      <c r="M1401" s="17">
        <f t="shared" si="372"/>
        <v>75000</v>
      </c>
      <c r="N1401" s="17">
        <f t="shared" si="372"/>
        <v>75000</v>
      </c>
      <c r="O1401" s="102"/>
    </row>
    <row r="1402" spans="4:15" outlineLevel="1" x14ac:dyDescent="0.2">
      <c r="D1402" s="27" t="s">
        <v>330</v>
      </c>
      <c r="E1402" s="27"/>
      <c r="F1402" s="234">
        <v>0</v>
      </c>
      <c r="G1402" s="41" t="s">
        <v>92</v>
      </c>
      <c r="H1402" s="234"/>
      <c r="I1402" s="17">
        <f t="shared" ref="I1402:N1402" si="373">$F$1402*I14</f>
        <v>0</v>
      </c>
      <c r="J1402" s="17">
        <f t="shared" si="373"/>
        <v>0</v>
      </c>
      <c r="K1402" s="17">
        <f t="shared" si="373"/>
        <v>0</v>
      </c>
      <c r="L1402" s="17">
        <f t="shared" si="373"/>
        <v>0</v>
      </c>
      <c r="M1402" s="17">
        <f t="shared" si="373"/>
        <v>0</v>
      </c>
      <c r="N1402" s="17">
        <f t="shared" si="373"/>
        <v>0</v>
      </c>
      <c r="O1402" s="96"/>
    </row>
    <row r="1403" spans="4:15" outlineLevel="1" x14ac:dyDescent="0.2">
      <c r="D1403" s="27" t="s">
        <v>93</v>
      </c>
      <c r="E1403" s="27"/>
      <c r="F1403" s="234">
        <v>0</v>
      </c>
      <c r="G1403" s="41" t="s">
        <v>94</v>
      </c>
      <c r="H1403" s="234"/>
      <c r="I1403" s="17"/>
      <c r="J1403" s="17">
        <f>$F$1403*(J22-J14)</f>
        <v>0</v>
      </c>
      <c r="K1403" s="17">
        <f>$F$1403*(K22-K14)</f>
        <v>0</v>
      </c>
      <c r="L1403" s="17">
        <f>$F$1403*(L22-L14)</f>
        <v>0</v>
      </c>
      <c r="M1403" s="17">
        <f>$F$1403*(M22-M14)</f>
        <v>0</v>
      </c>
      <c r="N1403" s="17">
        <f>$F$1403*(N22-N14)</f>
        <v>0</v>
      </c>
      <c r="O1403" s="96"/>
    </row>
    <row r="1404" spans="4:15" outlineLevel="1" x14ac:dyDescent="0.2">
      <c r="D1404" s="27" t="s">
        <v>224</v>
      </c>
      <c r="F1404" s="234">
        <v>0</v>
      </c>
      <c r="G1404" s="41" t="s">
        <v>79</v>
      </c>
      <c r="H1404" s="234">
        <v>0</v>
      </c>
      <c r="I1404" s="17">
        <f t="shared" ref="I1404:N1404" si="374">$F$1404</f>
        <v>0</v>
      </c>
      <c r="J1404" s="17">
        <f t="shared" si="374"/>
        <v>0</v>
      </c>
      <c r="K1404" s="17">
        <f t="shared" si="374"/>
        <v>0</v>
      </c>
      <c r="L1404" s="17">
        <f t="shared" si="374"/>
        <v>0</v>
      </c>
      <c r="M1404" s="17">
        <f t="shared" si="374"/>
        <v>0</v>
      </c>
      <c r="N1404" s="17">
        <f t="shared" si="374"/>
        <v>0</v>
      </c>
      <c r="O1404" s="96"/>
    </row>
    <row r="1405" spans="4:15" outlineLevel="1" x14ac:dyDescent="0.2">
      <c r="D1405" s="27" t="s">
        <v>189</v>
      </c>
      <c r="F1405" s="234">
        <v>0</v>
      </c>
      <c r="G1405" s="170" t="s">
        <v>269</v>
      </c>
      <c r="H1405" s="234"/>
      <c r="I1405" s="17">
        <f t="shared" ref="I1405:N1405" si="375">$F$1405*I22</f>
        <v>0</v>
      </c>
      <c r="J1405" s="17">
        <f t="shared" si="375"/>
        <v>0</v>
      </c>
      <c r="K1405" s="17">
        <f t="shared" si="375"/>
        <v>0</v>
      </c>
      <c r="L1405" s="17">
        <f t="shared" si="375"/>
        <v>0</v>
      </c>
      <c r="M1405" s="17">
        <f t="shared" si="375"/>
        <v>0</v>
      </c>
      <c r="N1405" s="17">
        <f t="shared" si="375"/>
        <v>0</v>
      </c>
      <c r="O1405" s="96"/>
    </row>
    <row r="1406" spans="4:15" outlineLevel="1" x14ac:dyDescent="0.2">
      <c r="D1406" s="27" t="s">
        <v>201</v>
      </c>
      <c r="F1406" s="234">
        <v>5000</v>
      </c>
      <c r="G1406" s="170" t="s">
        <v>79</v>
      </c>
      <c r="H1406" s="234">
        <v>250</v>
      </c>
      <c r="I1406" s="17">
        <f t="shared" ref="I1406:N1406" si="376">$F$1406</f>
        <v>5000</v>
      </c>
      <c r="J1406" s="17">
        <f t="shared" si="376"/>
        <v>5000</v>
      </c>
      <c r="K1406" s="17">
        <f t="shared" si="376"/>
        <v>5000</v>
      </c>
      <c r="L1406" s="17">
        <f t="shared" si="376"/>
        <v>5000</v>
      </c>
      <c r="M1406" s="17">
        <f t="shared" si="376"/>
        <v>5000</v>
      </c>
      <c r="N1406" s="17">
        <f t="shared" si="376"/>
        <v>5000</v>
      </c>
      <c r="O1406" s="96"/>
    </row>
    <row r="1407" spans="4:15" outlineLevel="1" x14ac:dyDescent="0.2">
      <c r="D1407" s="27" t="s">
        <v>332</v>
      </c>
      <c r="F1407" s="234">
        <v>0</v>
      </c>
      <c r="G1407" s="170" t="s">
        <v>333</v>
      </c>
      <c r="H1407" s="234"/>
      <c r="I1407" s="17">
        <f t="shared" ref="I1407:N1407" si="377">$F$1407*I22</f>
        <v>0</v>
      </c>
      <c r="J1407" s="17">
        <f t="shared" si="377"/>
        <v>0</v>
      </c>
      <c r="K1407" s="17">
        <f t="shared" si="377"/>
        <v>0</v>
      </c>
      <c r="L1407" s="17">
        <f t="shared" si="377"/>
        <v>0</v>
      </c>
      <c r="M1407" s="17">
        <f t="shared" si="377"/>
        <v>0</v>
      </c>
      <c r="N1407" s="17">
        <f t="shared" si="377"/>
        <v>0</v>
      </c>
      <c r="O1407" s="96"/>
    </row>
    <row r="1408" spans="4:15" outlineLevel="1" x14ac:dyDescent="0.2">
      <c r="D1408" s="27" t="s">
        <v>190</v>
      </c>
      <c r="F1408" s="234">
        <v>2</v>
      </c>
      <c r="G1408" s="170" t="s">
        <v>80</v>
      </c>
      <c r="H1408" s="234">
        <v>500</v>
      </c>
      <c r="I1408" s="17">
        <f t="shared" ref="I1408:N1408" si="378">$F$1408*I22</f>
        <v>2440</v>
      </c>
      <c r="J1408" s="17">
        <f t="shared" si="378"/>
        <v>2440</v>
      </c>
      <c r="K1408" s="17">
        <f t="shared" si="378"/>
        <v>2440</v>
      </c>
      <c r="L1408" s="17">
        <f t="shared" si="378"/>
        <v>2440</v>
      </c>
      <c r="M1408" s="17">
        <f t="shared" si="378"/>
        <v>2440</v>
      </c>
      <c r="N1408" s="17">
        <f t="shared" si="378"/>
        <v>2440</v>
      </c>
      <c r="O1408" s="96"/>
    </row>
    <row r="1409" spans="4:16" outlineLevel="1" x14ac:dyDescent="0.2">
      <c r="D1409" s="27" t="s">
        <v>232</v>
      </c>
      <c r="F1409" s="234">
        <v>0</v>
      </c>
      <c r="G1409" s="41" t="s">
        <v>80</v>
      </c>
      <c r="H1409" s="234"/>
      <c r="I1409" s="17">
        <f t="shared" ref="I1409:N1409" si="379">$F$1409*I22</f>
        <v>0</v>
      </c>
      <c r="J1409" s="17">
        <f t="shared" si="379"/>
        <v>0</v>
      </c>
      <c r="K1409" s="17">
        <f t="shared" si="379"/>
        <v>0</v>
      </c>
      <c r="L1409" s="17">
        <f t="shared" si="379"/>
        <v>0</v>
      </c>
      <c r="M1409" s="17">
        <f t="shared" si="379"/>
        <v>0</v>
      </c>
      <c r="N1409" s="17">
        <f t="shared" si="379"/>
        <v>0</v>
      </c>
      <c r="O1409" s="96"/>
    </row>
    <row r="1410" spans="4:16" outlineLevel="1" x14ac:dyDescent="0.2">
      <c r="D1410" s="27" t="s">
        <v>233</v>
      </c>
      <c r="F1410" s="234">
        <v>0</v>
      </c>
      <c r="G1410" s="41" t="s">
        <v>78</v>
      </c>
      <c r="H1410" s="234"/>
      <c r="I1410" s="17">
        <f t="shared" ref="I1410:N1410" si="380">$F$1410*I77</f>
        <v>0</v>
      </c>
      <c r="J1410" s="17">
        <f t="shared" si="380"/>
        <v>0</v>
      </c>
      <c r="K1410" s="17">
        <f t="shared" si="380"/>
        <v>0</v>
      </c>
      <c r="L1410" s="17">
        <f t="shared" si="380"/>
        <v>0</v>
      </c>
      <c r="M1410" s="17">
        <f t="shared" si="380"/>
        <v>0</v>
      </c>
      <c r="N1410" s="17">
        <f t="shared" si="380"/>
        <v>0</v>
      </c>
      <c r="O1410" s="96"/>
    </row>
    <row r="1411" spans="4:16" outlineLevel="1" x14ac:dyDescent="0.2">
      <c r="D1411" s="27" t="s">
        <v>358</v>
      </c>
      <c r="F1411" s="234">
        <v>0</v>
      </c>
      <c r="G1411" s="41" t="s">
        <v>78</v>
      </c>
      <c r="H1411" s="234">
        <v>2500</v>
      </c>
      <c r="I1411" s="17">
        <f t="shared" ref="I1411:N1411" si="381">$F$1411*I77</f>
        <v>0</v>
      </c>
      <c r="J1411" s="17">
        <f t="shared" si="381"/>
        <v>0</v>
      </c>
      <c r="K1411" s="17">
        <f t="shared" si="381"/>
        <v>0</v>
      </c>
      <c r="L1411" s="17">
        <f t="shared" si="381"/>
        <v>0</v>
      </c>
      <c r="M1411" s="17">
        <f t="shared" si="381"/>
        <v>0</v>
      </c>
      <c r="N1411" s="17">
        <f t="shared" si="381"/>
        <v>0</v>
      </c>
      <c r="O1411" s="96"/>
    </row>
    <row r="1412" spans="4:16" outlineLevel="1" x14ac:dyDescent="0.2">
      <c r="D1412" s="27" t="s">
        <v>356</v>
      </c>
      <c r="F1412" s="234">
        <v>500</v>
      </c>
      <c r="G1412" s="41" t="s">
        <v>78</v>
      </c>
      <c r="H1412" s="234">
        <v>5000</v>
      </c>
      <c r="I1412" s="17">
        <f t="shared" ref="I1412:N1412" si="382">$F$1412*I77</f>
        <v>15500</v>
      </c>
      <c r="J1412" s="17">
        <f t="shared" si="382"/>
        <v>16500</v>
      </c>
      <c r="K1412" s="17">
        <f t="shared" si="382"/>
        <v>18000</v>
      </c>
      <c r="L1412" s="17">
        <f t="shared" si="382"/>
        <v>18000</v>
      </c>
      <c r="M1412" s="17">
        <f t="shared" si="382"/>
        <v>18500</v>
      </c>
      <c r="N1412" s="17">
        <f t="shared" si="382"/>
        <v>18500</v>
      </c>
      <c r="O1412" s="96"/>
    </row>
    <row r="1413" spans="4:16" outlineLevel="1" x14ac:dyDescent="0.2">
      <c r="D1413" s="27" t="s">
        <v>366</v>
      </c>
      <c r="F1413" s="234">
        <v>50</v>
      </c>
      <c r="G1413" s="41" t="s">
        <v>368</v>
      </c>
      <c r="H1413" s="234"/>
      <c r="I1413" s="17">
        <f>$F$1413*I77</f>
        <v>1550</v>
      </c>
      <c r="J1413" s="17">
        <f>$F$1413*(J77-I77)</f>
        <v>100</v>
      </c>
      <c r="K1413" s="17">
        <f>$F$1413*(K77-J77)</f>
        <v>150</v>
      </c>
      <c r="L1413" s="17">
        <f>$F$1413*(L77-K77)</f>
        <v>0</v>
      </c>
      <c r="M1413" s="17">
        <f>$F$1413*(M77-L77)</f>
        <v>50</v>
      </c>
      <c r="N1413" s="17">
        <f>$F$1413*(N77-M77)</f>
        <v>0</v>
      </c>
      <c r="O1413" s="96"/>
    </row>
    <row r="1414" spans="4:16" outlineLevel="1" x14ac:dyDescent="0.2">
      <c r="D1414" s="27" t="s">
        <v>365</v>
      </c>
      <c r="F1414" s="234"/>
      <c r="G1414" s="41" t="s">
        <v>79</v>
      </c>
      <c r="H1414" s="234"/>
      <c r="I1414" s="17">
        <f>$F$1414</f>
        <v>0</v>
      </c>
      <c r="J1414" s="17">
        <f t="shared" ref="J1414:N1414" si="383">$F$1414</f>
        <v>0</v>
      </c>
      <c r="K1414" s="17">
        <f t="shared" si="383"/>
        <v>0</v>
      </c>
      <c r="L1414" s="17">
        <f t="shared" si="383"/>
        <v>0</v>
      </c>
      <c r="M1414" s="17">
        <f t="shared" si="383"/>
        <v>0</v>
      </c>
      <c r="N1414" s="17">
        <f t="shared" si="383"/>
        <v>0</v>
      </c>
      <c r="O1414" s="96"/>
    </row>
    <row r="1415" spans="4:16" outlineLevel="1" x14ac:dyDescent="0.2">
      <c r="D1415" s="27" t="s">
        <v>329</v>
      </c>
      <c r="F1415" s="234">
        <v>2225</v>
      </c>
      <c r="G1415" s="41" t="s">
        <v>231</v>
      </c>
      <c r="H1415" s="234"/>
      <c r="I1415" s="17">
        <f t="shared" ref="I1415:N1415" si="384">$F$1415*I7</f>
        <v>20025</v>
      </c>
      <c r="J1415" s="17">
        <f t="shared" si="384"/>
        <v>20025</v>
      </c>
      <c r="K1415" s="17">
        <f t="shared" si="384"/>
        <v>20025</v>
      </c>
      <c r="L1415" s="17">
        <f t="shared" si="384"/>
        <v>20025</v>
      </c>
      <c r="M1415" s="17">
        <f t="shared" si="384"/>
        <v>20025</v>
      </c>
      <c r="N1415" s="17">
        <f t="shared" si="384"/>
        <v>20025</v>
      </c>
      <c r="O1415" s="96"/>
    </row>
    <row r="1416" spans="4:16" outlineLevel="1" x14ac:dyDescent="0.2">
      <c r="D1416" s="27" t="s">
        <v>226</v>
      </c>
      <c r="F1416" s="234">
        <v>0</v>
      </c>
      <c r="G1416" s="41" t="s">
        <v>231</v>
      </c>
      <c r="H1416" s="234"/>
      <c r="I1416" s="17">
        <f t="shared" ref="I1416:N1416" si="385">$F$1416*I7</f>
        <v>0</v>
      </c>
      <c r="J1416" s="17">
        <f t="shared" si="385"/>
        <v>0</v>
      </c>
      <c r="K1416" s="17">
        <f t="shared" si="385"/>
        <v>0</v>
      </c>
      <c r="L1416" s="17">
        <f t="shared" si="385"/>
        <v>0</v>
      </c>
      <c r="M1416" s="17">
        <f t="shared" si="385"/>
        <v>0</v>
      </c>
      <c r="N1416" s="17">
        <f t="shared" si="385"/>
        <v>0</v>
      </c>
      <c r="O1416" s="96"/>
    </row>
    <row r="1417" spans="4:16" outlineLevel="1" x14ac:dyDescent="0.2">
      <c r="D1417" s="27" t="s">
        <v>74</v>
      </c>
      <c r="F1417" s="234">
        <v>5000</v>
      </c>
      <c r="G1417" s="41" t="s">
        <v>79</v>
      </c>
      <c r="H1417" s="234"/>
      <c r="I1417" s="17">
        <f t="shared" ref="I1417:N1417" si="386">$F$1417</f>
        <v>5000</v>
      </c>
      <c r="J1417" s="17">
        <f t="shared" si="386"/>
        <v>5000</v>
      </c>
      <c r="K1417" s="17">
        <f t="shared" si="386"/>
        <v>5000</v>
      </c>
      <c r="L1417" s="17">
        <f t="shared" si="386"/>
        <v>5000</v>
      </c>
      <c r="M1417" s="17">
        <f t="shared" si="386"/>
        <v>5000</v>
      </c>
      <c r="N1417" s="17">
        <f t="shared" si="386"/>
        <v>5000</v>
      </c>
      <c r="O1417" s="102" t="s">
        <v>30</v>
      </c>
    </row>
    <row r="1418" spans="4:16" outlineLevel="1" x14ac:dyDescent="0.2">
      <c r="D1418" s="27" t="s">
        <v>177</v>
      </c>
      <c r="E1418" s="27"/>
      <c r="F1418" s="234" t="s">
        <v>60</v>
      </c>
      <c r="G1418" s="41" t="s">
        <v>61</v>
      </c>
      <c r="H1418" s="234"/>
      <c r="I1418" s="43">
        <f t="shared" ref="I1418:N1418" si="387">IF($F$1418="yes",$F$86*$F$85*$F$84,0)</f>
        <v>0</v>
      </c>
      <c r="J1418" s="43">
        <f t="shared" si="387"/>
        <v>0</v>
      </c>
      <c r="K1418" s="43">
        <f t="shared" si="387"/>
        <v>0</v>
      </c>
      <c r="L1418" s="43">
        <f t="shared" si="387"/>
        <v>0</v>
      </c>
      <c r="M1418" s="43">
        <f t="shared" si="387"/>
        <v>0</v>
      </c>
      <c r="N1418" s="43">
        <f t="shared" si="387"/>
        <v>0</v>
      </c>
      <c r="O1418" s="96" t="s">
        <v>126</v>
      </c>
    </row>
    <row r="1419" spans="4:16" s="27" customFormat="1" outlineLevel="1" x14ac:dyDescent="0.2">
      <c r="D1419"/>
      <c r="E1419" s="26"/>
      <c r="F1419" s="47"/>
      <c r="G1419" s="42"/>
      <c r="H1419" s="44"/>
      <c r="I1419" s="44"/>
      <c r="J1419" s="44"/>
      <c r="K1419" s="44"/>
      <c r="L1419" s="44"/>
      <c r="M1419" s="44"/>
      <c r="N1419" s="44"/>
      <c r="O1419" s="96"/>
      <c r="P1419" s="45"/>
    </row>
    <row r="1420" spans="4:16" outlineLevel="1" x14ac:dyDescent="0.2">
      <c r="D1420" s="46" t="s">
        <v>73</v>
      </c>
      <c r="E1420" s="46"/>
      <c r="F1420" s="47"/>
      <c r="G1420" s="26"/>
      <c r="H1420" s="17">
        <f t="shared" ref="H1420:M1420" si="388">SUM(H1381:H1419)</f>
        <v>30750</v>
      </c>
      <c r="I1420" s="17">
        <f t="shared" si="388"/>
        <v>1555301.5199999998</v>
      </c>
      <c r="J1420" s="17">
        <f t="shared" si="388"/>
        <v>1385573.3159999999</v>
      </c>
      <c r="K1420" s="17">
        <f t="shared" si="388"/>
        <v>1416980.5658799999</v>
      </c>
      <c r="L1420" s="17">
        <f t="shared" si="388"/>
        <v>1635563.2332563999</v>
      </c>
      <c r="M1420" s="17">
        <f t="shared" si="388"/>
        <v>1468421.8806540917</v>
      </c>
      <c r="N1420" s="17">
        <f t="shared" ref="N1420" si="389">SUM(N1381:N1419)</f>
        <v>1493337.6874737146</v>
      </c>
      <c r="O1420" s="96"/>
    </row>
    <row r="1421" spans="4:16" s="13" customFormat="1" outlineLevel="1" x14ac:dyDescent="0.2">
      <c r="D1421" s="81" t="s">
        <v>80</v>
      </c>
      <c r="E1421" s="81"/>
      <c r="F1421" s="82"/>
      <c r="G1421" s="83"/>
      <c r="H1421" s="84"/>
      <c r="I1421" s="84">
        <f t="shared" ref="I1421:N1421" si="390">I1420/I22</f>
        <v>1274.8373114754097</v>
      </c>
      <c r="J1421" s="84">
        <f t="shared" si="390"/>
        <v>1135.7158327868851</v>
      </c>
      <c r="K1421" s="84">
        <f t="shared" si="390"/>
        <v>1161.459480229508</v>
      </c>
      <c r="L1421" s="84">
        <f t="shared" si="390"/>
        <v>1340.6256010298359</v>
      </c>
      <c r="M1421" s="84">
        <f t="shared" si="390"/>
        <v>1203.6244923394195</v>
      </c>
      <c r="N1421" s="84">
        <f t="shared" si="390"/>
        <v>1224.0472848145203</v>
      </c>
      <c r="O1421" s="157"/>
    </row>
    <row r="1422" spans="4:16" outlineLevel="1" x14ac:dyDescent="0.2">
      <c r="D1422" s="33"/>
      <c r="E1422" s="33"/>
      <c r="F1422" s="31"/>
      <c r="H1422" s="17"/>
      <c r="I1422" s="17"/>
      <c r="J1422" s="17"/>
      <c r="K1422" s="17"/>
      <c r="L1422" s="17"/>
      <c r="M1422" s="17"/>
      <c r="N1422" s="17"/>
      <c r="O1422" s="96"/>
    </row>
    <row r="1423" spans="4:16" outlineLevel="1" x14ac:dyDescent="0.2">
      <c r="D1423" s="33"/>
      <c r="E1423" s="33"/>
      <c r="F1423" s="31"/>
      <c r="H1423" s="17"/>
      <c r="I1423" s="17"/>
      <c r="J1423" s="17"/>
      <c r="K1423" s="17"/>
      <c r="L1423" s="17"/>
      <c r="M1423" s="17"/>
      <c r="N1423" s="17"/>
      <c r="O1423" s="96"/>
    </row>
    <row r="1424" spans="4:16" outlineLevel="1" x14ac:dyDescent="0.2">
      <c r="D1424" s="33" t="s">
        <v>182</v>
      </c>
      <c r="E1424" s="33"/>
      <c r="F1424" s="31"/>
      <c r="H1424" s="17"/>
      <c r="I1424" s="17"/>
      <c r="J1424" s="17"/>
      <c r="K1424" s="17"/>
      <c r="L1424" s="17"/>
      <c r="M1424" s="17"/>
      <c r="N1424" s="17"/>
      <c r="O1424" s="96"/>
    </row>
    <row r="1425" spans="4:15" outlineLevel="1" x14ac:dyDescent="0.2">
      <c r="D1425" s="183" t="s">
        <v>183</v>
      </c>
      <c r="E1425" s="33"/>
      <c r="F1425" s="234">
        <v>10000</v>
      </c>
      <c r="G1425" s="27" t="s">
        <v>56</v>
      </c>
      <c r="H1425" s="17"/>
      <c r="I1425" s="17">
        <f t="shared" ref="I1425:N1425" si="391">$F$1425</f>
        <v>10000</v>
      </c>
      <c r="J1425" s="17">
        <f t="shared" si="391"/>
        <v>10000</v>
      </c>
      <c r="K1425" s="17">
        <f t="shared" si="391"/>
        <v>10000</v>
      </c>
      <c r="L1425" s="17">
        <f t="shared" si="391"/>
        <v>10000</v>
      </c>
      <c r="M1425" s="17">
        <f t="shared" si="391"/>
        <v>10000</v>
      </c>
      <c r="N1425" s="17">
        <f t="shared" si="391"/>
        <v>10000</v>
      </c>
      <c r="O1425" s="96"/>
    </row>
    <row r="1426" spans="4:15" outlineLevel="1" x14ac:dyDescent="0.2">
      <c r="D1426" s="183"/>
      <c r="E1426" s="33"/>
      <c r="F1426" s="186"/>
      <c r="H1426" s="17"/>
      <c r="I1426" s="17"/>
      <c r="J1426" s="17"/>
      <c r="K1426" s="17"/>
      <c r="L1426" s="17"/>
      <c r="M1426" s="17"/>
      <c r="N1426" s="17"/>
      <c r="O1426" s="96"/>
    </row>
    <row r="1427" spans="4:15" outlineLevel="1" x14ac:dyDescent="0.2">
      <c r="D1427" s="183" t="s">
        <v>184</v>
      </c>
      <c r="E1427" s="33"/>
      <c r="F1427" s="234">
        <v>10000</v>
      </c>
      <c r="G1427" s="27" t="s">
        <v>56</v>
      </c>
      <c r="H1427" s="17">
        <f t="shared" ref="H1427:N1427" si="392">$F$1427</f>
        <v>10000</v>
      </c>
      <c r="I1427" s="17">
        <f t="shared" si="392"/>
        <v>10000</v>
      </c>
      <c r="J1427" s="17">
        <f t="shared" si="392"/>
        <v>10000</v>
      </c>
      <c r="K1427" s="17">
        <f t="shared" si="392"/>
        <v>10000</v>
      </c>
      <c r="L1427" s="17">
        <f t="shared" si="392"/>
        <v>10000</v>
      </c>
      <c r="M1427" s="17">
        <f t="shared" si="392"/>
        <v>10000</v>
      </c>
      <c r="N1427" s="17">
        <f t="shared" si="392"/>
        <v>10000</v>
      </c>
      <c r="O1427" s="96"/>
    </row>
    <row r="1428" spans="4:15" outlineLevel="1" x14ac:dyDescent="0.2">
      <c r="D1428" s="33"/>
      <c r="E1428" s="33"/>
      <c r="F1428" s="31"/>
      <c r="H1428" s="29"/>
      <c r="I1428" s="29"/>
      <c r="J1428" s="29"/>
      <c r="K1428" s="29"/>
      <c r="L1428" s="29"/>
      <c r="M1428" s="29"/>
      <c r="N1428" s="29"/>
      <c r="O1428" s="96"/>
    </row>
    <row r="1429" spans="4:15" outlineLevel="1" x14ac:dyDescent="0.2">
      <c r="D1429" s="33" t="s">
        <v>185</v>
      </c>
      <c r="E1429" s="33"/>
      <c r="F1429" s="31"/>
      <c r="H1429" s="17">
        <f t="shared" ref="H1429:M1429" si="393">SUM(H1425:H1427)</f>
        <v>10000</v>
      </c>
      <c r="I1429" s="17">
        <f t="shared" si="393"/>
        <v>20000</v>
      </c>
      <c r="J1429" s="17">
        <f t="shared" si="393"/>
        <v>20000</v>
      </c>
      <c r="K1429" s="17">
        <f t="shared" si="393"/>
        <v>20000</v>
      </c>
      <c r="L1429" s="17">
        <f t="shared" si="393"/>
        <v>20000</v>
      </c>
      <c r="M1429" s="17">
        <f t="shared" si="393"/>
        <v>20000</v>
      </c>
      <c r="N1429" s="17">
        <f t="shared" ref="N1429" si="394">SUM(N1425:N1427)</f>
        <v>20000</v>
      </c>
      <c r="O1429" s="96"/>
    </row>
    <row r="1430" spans="4:15" outlineLevel="1" x14ac:dyDescent="0.2">
      <c r="D1430" s="33"/>
      <c r="E1430" s="33"/>
      <c r="F1430" s="31"/>
      <c r="H1430" s="17"/>
      <c r="I1430" s="17"/>
      <c r="J1430" s="17"/>
      <c r="K1430" s="17"/>
      <c r="L1430" s="17"/>
      <c r="M1430" s="17"/>
      <c r="N1430" s="17"/>
      <c r="O1430" s="96"/>
    </row>
    <row r="1431" spans="4:15" outlineLevel="1" x14ac:dyDescent="0.2">
      <c r="D1431" s="33"/>
      <c r="E1431" s="33"/>
      <c r="F1431" s="31"/>
      <c r="H1431" s="17"/>
      <c r="I1431" s="17"/>
      <c r="J1431" s="17"/>
      <c r="K1431" s="17"/>
      <c r="L1431" s="17"/>
      <c r="M1431" s="17"/>
      <c r="N1431" s="17"/>
      <c r="O1431" s="96"/>
    </row>
    <row r="1432" spans="4:15" outlineLevel="3" x14ac:dyDescent="0.2">
      <c r="D1432" s="33" t="s">
        <v>47</v>
      </c>
      <c r="E1432" s="33" t="s">
        <v>33</v>
      </c>
      <c r="F1432" s="31"/>
      <c r="H1432" s="17"/>
      <c r="I1432" s="17"/>
      <c r="J1432" s="17"/>
      <c r="K1432" s="17"/>
      <c r="L1432" s="17"/>
      <c r="M1432" s="17"/>
      <c r="N1432" s="17"/>
      <c r="O1432" s="96"/>
    </row>
    <row r="1433" spans="4:15" outlineLevel="3" x14ac:dyDescent="0.2">
      <c r="D1433" s="34" t="s">
        <v>59</v>
      </c>
      <c r="E1433" s="234" t="s">
        <v>505</v>
      </c>
      <c r="F1433" s="232"/>
      <c r="G1433" s="27" t="s">
        <v>80</v>
      </c>
      <c r="H1433" s="17"/>
      <c r="I1433" s="17">
        <f t="shared" ref="I1433:N1433" si="395">IF($E$1433="yes",I22*$F$83*$F$1433,(I22*I24)*$F$83*$F$1433)</f>
        <v>0</v>
      </c>
      <c r="J1433" s="17">
        <f t="shared" si="395"/>
        <v>0</v>
      </c>
      <c r="K1433" s="17">
        <f t="shared" si="395"/>
        <v>0</v>
      </c>
      <c r="L1433" s="17">
        <f t="shared" si="395"/>
        <v>0</v>
      </c>
      <c r="M1433" s="17">
        <f t="shared" si="395"/>
        <v>0</v>
      </c>
      <c r="N1433" s="17">
        <f t="shared" si="395"/>
        <v>0</v>
      </c>
      <c r="O1433" s="96"/>
    </row>
    <row r="1434" spans="4:15" s="86" customFormat="1" ht="105" outlineLevel="3" x14ac:dyDescent="0.2">
      <c r="D1434" s="141" t="s">
        <v>122</v>
      </c>
      <c r="E1434" s="341" t="s">
        <v>505</v>
      </c>
      <c r="F1434" s="257"/>
      <c r="G1434" s="141" t="s">
        <v>32</v>
      </c>
      <c r="H1434" s="85"/>
      <c r="I1434" s="17">
        <f t="shared" ref="I1434:N1434" si="396">IF($E$1434="yes",I22*$F$83*$F$1434,(I22*I24)*$F$83*$F$1434)</f>
        <v>0</v>
      </c>
      <c r="J1434" s="17">
        <f t="shared" si="396"/>
        <v>0</v>
      </c>
      <c r="K1434" s="17">
        <f t="shared" si="396"/>
        <v>0</v>
      </c>
      <c r="L1434" s="17">
        <f t="shared" si="396"/>
        <v>0</v>
      </c>
      <c r="M1434" s="17">
        <f t="shared" si="396"/>
        <v>0</v>
      </c>
      <c r="N1434" s="17">
        <f t="shared" si="396"/>
        <v>0</v>
      </c>
      <c r="O1434" s="158" t="s">
        <v>62</v>
      </c>
    </row>
    <row r="1435" spans="4:15" outlineLevel="3" x14ac:dyDescent="0.2">
      <c r="D1435" s="183" t="s">
        <v>58</v>
      </c>
      <c r="E1435" s="234" t="s">
        <v>60</v>
      </c>
      <c r="F1435" s="232">
        <v>0</v>
      </c>
      <c r="G1435" s="27" t="s">
        <v>80</v>
      </c>
      <c r="H1435" s="17"/>
      <c r="I1435" s="17">
        <f t="shared" ref="I1435:N1435" si="397">IF($E$1435="yes",$F$1435*I22*$F$83,0)</f>
        <v>0</v>
      </c>
      <c r="J1435" s="17">
        <f t="shared" si="397"/>
        <v>0</v>
      </c>
      <c r="K1435" s="17">
        <f t="shared" si="397"/>
        <v>0</v>
      </c>
      <c r="L1435" s="17">
        <f t="shared" si="397"/>
        <v>0</v>
      </c>
      <c r="M1435" s="17">
        <f t="shared" si="397"/>
        <v>0</v>
      </c>
      <c r="N1435" s="17">
        <f t="shared" si="397"/>
        <v>0</v>
      </c>
      <c r="O1435" s="96"/>
    </row>
    <row r="1436" spans="4:15" outlineLevel="3" x14ac:dyDescent="0.2">
      <c r="D1436" s="184" t="s">
        <v>256</v>
      </c>
      <c r="E1436" s="234" t="s">
        <v>60</v>
      </c>
      <c r="F1436" s="232">
        <v>0</v>
      </c>
      <c r="G1436" s="26" t="s">
        <v>31</v>
      </c>
      <c r="H1436" s="36"/>
      <c r="I1436" s="36">
        <f t="shared" ref="I1436:N1436" si="398">IF($E$1436="yes",$F$1436*$F$84*I22,0)</f>
        <v>0</v>
      </c>
      <c r="J1436" s="36">
        <f t="shared" si="398"/>
        <v>0</v>
      </c>
      <c r="K1436" s="36">
        <f t="shared" si="398"/>
        <v>0</v>
      </c>
      <c r="L1436" s="36">
        <f t="shared" si="398"/>
        <v>0</v>
      </c>
      <c r="M1436" s="36">
        <f t="shared" si="398"/>
        <v>0</v>
      </c>
      <c r="N1436" s="36">
        <f t="shared" si="398"/>
        <v>0</v>
      </c>
      <c r="O1436" s="96"/>
    </row>
    <row r="1437" spans="4:15" outlineLevel="3" x14ac:dyDescent="0.2">
      <c r="D1437" s="48"/>
      <c r="E1437" s="48"/>
      <c r="F1437" s="25"/>
      <c r="G1437" s="26"/>
      <c r="H1437" s="29"/>
      <c r="I1437" s="29"/>
      <c r="J1437" s="29"/>
      <c r="K1437" s="29"/>
      <c r="L1437" s="29"/>
      <c r="M1437" s="29"/>
      <c r="N1437" s="29"/>
      <c r="O1437" s="96"/>
    </row>
    <row r="1438" spans="4:15" outlineLevel="3" x14ac:dyDescent="0.2">
      <c r="D1438" s="46" t="s">
        <v>106</v>
      </c>
      <c r="E1438" s="46"/>
      <c r="F1438" s="25"/>
      <c r="G1438" s="26"/>
      <c r="H1438" s="36">
        <f t="shared" ref="H1438:M1438" si="399">SUM(H1433:H1436)</f>
        <v>0</v>
      </c>
      <c r="I1438" s="36">
        <f t="shared" si="399"/>
        <v>0</v>
      </c>
      <c r="J1438" s="36">
        <f t="shared" si="399"/>
        <v>0</v>
      </c>
      <c r="K1438" s="36">
        <f t="shared" si="399"/>
        <v>0</v>
      </c>
      <c r="L1438" s="36">
        <f t="shared" si="399"/>
        <v>0</v>
      </c>
      <c r="M1438" s="36">
        <f t="shared" si="399"/>
        <v>0</v>
      </c>
      <c r="N1438" s="36">
        <f t="shared" ref="N1438" si="400">SUM(N1433:N1436)</f>
        <v>0</v>
      </c>
      <c r="O1438" s="96"/>
    </row>
    <row r="1439" spans="4:15" outlineLevel="3" x14ac:dyDescent="0.2">
      <c r="D1439" s="48"/>
      <c r="E1439" s="48"/>
      <c r="F1439" s="25"/>
      <c r="G1439" s="26"/>
      <c r="H1439" s="36"/>
      <c r="I1439" s="36"/>
      <c r="J1439" s="36"/>
      <c r="K1439" s="36"/>
      <c r="L1439" s="36"/>
      <c r="M1439" s="36"/>
      <c r="N1439" s="36"/>
      <c r="O1439" s="159"/>
    </row>
    <row r="1440" spans="4:15" ht="16" thickBot="1" x14ac:dyDescent="0.25">
      <c r="D1440" s="34"/>
      <c r="E1440" s="34"/>
      <c r="H1440" s="17"/>
      <c r="I1440" s="17"/>
      <c r="J1440" s="17"/>
      <c r="K1440" s="17"/>
      <c r="L1440" s="17"/>
      <c r="M1440" s="17"/>
      <c r="N1440" s="17"/>
      <c r="O1440" s="159"/>
    </row>
    <row r="1441" spans="4:15" ht="16" thickBot="1" x14ac:dyDescent="0.25">
      <c r="D1441" s="37" t="s">
        <v>276</v>
      </c>
      <c r="E1441" s="38"/>
      <c r="F1441" s="11"/>
      <c r="G1441" s="12"/>
      <c r="H1441" s="19">
        <f t="shared" ref="H1441:M1441" si="401">H1438+H1429+H1420</f>
        <v>40750</v>
      </c>
      <c r="I1441" s="19">
        <f t="shared" si="401"/>
        <v>1575301.5199999998</v>
      </c>
      <c r="J1441" s="19">
        <f t="shared" si="401"/>
        <v>1405573.3159999999</v>
      </c>
      <c r="K1441" s="19">
        <f t="shared" si="401"/>
        <v>1436980.5658799999</v>
      </c>
      <c r="L1441" s="19">
        <f t="shared" si="401"/>
        <v>1655563.2332563999</v>
      </c>
      <c r="M1441" s="19">
        <f t="shared" si="401"/>
        <v>1488421.8806540917</v>
      </c>
      <c r="N1441" s="19">
        <f t="shared" ref="N1441" si="402">N1438+N1429+N1420</f>
        <v>1513337.6874737146</v>
      </c>
      <c r="O1441" s="159"/>
    </row>
    <row r="1442" spans="4:15" x14ac:dyDescent="0.2">
      <c r="D1442" s="46"/>
      <c r="E1442" s="46"/>
      <c r="F1442" s="25"/>
      <c r="G1442" s="26"/>
      <c r="H1442" s="49"/>
      <c r="I1442" s="49"/>
      <c r="J1442" s="49"/>
      <c r="K1442" s="49"/>
      <c r="L1442" s="49"/>
      <c r="M1442" s="49"/>
      <c r="N1442" s="49"/>
      <c r="O1442" s="159"/>
    </row>
    <row r="1443" spans="4:15" x14ac:dyDescent="0.2">
      <c r="D1443" s="46"/>
      <c r="E1443" s="46"/>
      <c r="F1443" s="25"/>
      <c r="G1443" s="26"/>
      <c r="H1443" s="49"/>
      <c r="I1443" s="49"/>
      <c r="J1443" s="49"/>
      <c r="K1443" s="49"/>
      <c r="L1443" s="49"/>
      <c r="M1443" s="49"/>
      <c r="N1443" s="49"/>
      <c r="O1443" s="159"/>
    </row>
    <row r="1444" spans="4:15" x14ac:dyDescent="0.2">
      <c r="O1444" s="96"/>
    </row>
    <row r="1445" spans="4:15" outlineLevel="2" x14ac:dyDescent="0.2">
      <c r="D1445" s="24"/>
      <c r="E1445" s="24"/>
      <c r="H1445" s="9" t="str">
        <f t="shared" ref="H1445:N1447" si="403">H4</f>
        <v>PLANNING</v>
      </c>
      <c r="I1445" s="9" t="str">
        <f t="shared" si="403"/>
        <v>YR 1</v>
      </c>
      <c r="J1445" s="9" t="str">
        <f t="shared" si="403"/>
        <v>YR 2</v>
      </c>
      <c r="K1445" s="9" t="str">
        <f t="shared" si="403"/>
        <v>YR 3</v>
      </c>
      <c r="L1445" s="9" t="str">
        <f t="shared" si="403"/>
        <v>YR 4</v>
      </c>
      <c r="M1445" s="9" t="str">
        <f t="shared" si="403"/>
        <v>YR 5</v>
      </c>
      <c r="N1445" s="9" t="str">
        <f t="shared" si="403"/>
        <v>YR 6</v>
      </c>
      <c r="O1445" s="156"/>
    </row>
    <row r="1446" spans="4:15" outlineLevel="2" x14ac:dyDescent="0.2">
      <c r="D1446" s="8" t="s">
        <v>237</v>
      </c>
      <c r="E1446" s="8"/>
      <c r="F1446" s="40"/>
      <c r="G1446" s="40"/>
      <c r="H1446" s="160" t="str">
        <f t="shared" si="403"/>
        <v>2017-2018</v>
      </c>
      <c r="I1446" s="160" t="str">
        <f t="shared" si="403"/>
        <v>2018-19</v>
      </c>
      <c r="J1446" s="160" t="str">
        <f t="shared" si="403"/>
        <v>2019-20</v>
      </c>
      <c r="K1446" s="160" t="str">
        <f t="shared" si="403"/>
        <v>2020-21</v>
      </c>
      <c r="L1446" s="160" t="str">
        <f t="shared" si="403"/>
        <v>2021-22</v>
      </c>
      <c r="M1446" s="160" t="str">
        <f t="shared" si="403"/>
        <v>2022-23</v>
      </c>
      <c r="N1446" s="160" t="str">
        <f t="shared" si="403"/>
        <v>2023-24</v>
      </c>
      <c r="O1446" s="99"/>
    </row>
    <row r="1447" spans="4:15" outlineLevel="2" x14ac:dyDescent="0.2">
      <c r="D1447" s="8" t="s">
        <v>82</v>
      </c>
      <c r="E1447" s="8"/>
      <c r="H1447" s="9">
        <f t="shared" si="403"/>
        <v>2017</v>
      </c>
      <c r="I1447" s="9">
        <f t="shared" si="403"/>
        <v>2018</v>
      </c>
      <c r="J1447" s="9">
        <f t="shared" si="403"/>
        <v>2019</v>
      </c>
      <c r="K1447" s="9">
        <f t="shared" si="403"/>
        <v>2020</v>
      </c>
      <c r="L1447" s="9">
        <f t="shared" si="403"/>
        <v>2021</v>
      </c>
      <c r="M1447" s="9">
        <f t="shared" si="403"/>
        <v>2022</v>
      </c>
      <c r="N1447" s="9">
        <f t="shared" si="403"/>
        <v>2023</v>
      </c>
      <c r="O1447" s="96"/>
    </row>
    <row r="1448" spans="4:15" outlineLevel="2" x14ac:dyDescent="0.2">
      <c r="D1448" s="111" t="s">
        <v>250</v>
      </c>
      <c r="E1448" s="112"/>
      <c r="F1448" s="253"/>
      <c r="G1448" s="112"/>
      <c r="H1448" s="112"/>
      <c r="I1448" s="112"/>
      <c r="J1448" s="112"/>
      <c r="K1448" s="112"/>
      <c r="L1448" s="112"/>
      <c r="M1448" s="112"/>
      <c r="N1448" s="112"/>
      <c r="O1448" s="96"/>
    </row>
    <row r="1449" spans="4:15" outlineLevel="2" x14ac:dyDescent="0.2">
      <c r="D1449" s="114" t="s">
        <v>129</v>
      </c>
      <c r="E1449" s="96"/>
      <c r="F1449" s="254"/>
      <c r="G1449" s="96"/>
      <c r="H1449" s="96"/>
      <c r="I1449" s="96"/>
      <c r="J1449" s="96"/>
      <c r="K1449" s="96"/>
      <c r="L1449" s="96"/>
      <c r="M1449" s="96"/>
      <c r="N1449" s="96"/>
      <c r="O1449" s="96"/>
    </row>
    <row r="1450" spans="4:15" outlineLevel="2" x14ac:dyDescent="0.2">
      <c r="D1450" s="114" t="s">
        <v>281</v>
      </c>
      <c r="E1450" s="96"/>
      <c r="F1450" s="221"/>
      <c r="G1450" s="126"/>
      <c r="H1450" s="96"/>
      <c r="I1450" s="96"/>
      <c r="J1450" s="96"/>
      <c r="K1450" s="96"/>
      <c r="L1450" s="96"/>
      <c r="M1450" s="96"/>
      <c r="N1450" s="96"/>
      <c r="O1450" s="96"/>
    </row>
    <row r="1451" spans="4:15" outlineLevel="2" x14ac:dyDescent="0.2">
      <c r="D1451" s="114" t="s">
        <v>125</v>
      </c>
      <c r="E1451" s="96"/>
      <c r="F1451" s="254"/>
      <c r="G1451" s="127"/>
      <c r="H1451" s="96"/>
      <c r="I1451" s="96"/>
      <c r="J1451" s="96"/>
      <c r="K1451" s="96"/>
      <c r="L1451" s="96"/>
      <c r="M1451" s="96"/>
      <c r="N1451" s="96"/>
      <c r="O1451" s="96"/>
    </row>
    <row r="1452" spans="4:15" outlineLevel="2" x14ac:dyDescent="0.2">
      <c r="D1452" s="114" t="s">
        <v>63</v>
      </c>
      <c r="E1452" s="96"/>
      <c r="F1452" s="128">
        <f>F1451*F83</f>
        <v>0</v>
      </c>
      <c r="G1452" s="127"/>
      <c r="H1452" s="96"/>
      <c r="I1452" s="96"/>
      <c r="J1452" s="96"/>
      <c r="K1452" s="96"/>
      <c r="L1452" s="96"/>
      <c r="M1452" s="96"/>
      <c r="N1452" s="96"/>
      <c r="O1452" s="96"/>
    </row>
    <row r="1453" spans="4:15" outlineLevel="2" x14ac:dyDescent="0.2">
      <c r="D1453" s="114" t="s">
        <v>64</v>
      </c>
      <c r="E1453" s="96"/>
      <c r="F1453" s="255"/>
      <c r="G1453" s="96"/>
      <c r="H1453" s="96"/>
      <c r="I1453" s="96"/>
      <c r="J1453" s="96"/>
      <c r="K1453" s="96"/>
      <c r="L1453" s="96"/>
      <c r="M1453" s="96"/>
      <c r="N1453" s="96"/>
      <c r="O1453" s="96"/>
    </row>
    <row r="1454" spans="4:15" outlineLevel="2" x14ac:dyDescent="0.2">
      <c r="D1454" s="114" t="s">
        <v>239</v>
      </c>
      <c r="E1454" s="96"/>
      <c r="F1454" s="129">
        <f>IF(F1452&lt;&gt;0,F1452/F1453,0)</f>
        <v>0</v>
      </c>
      <c r="G1454" s="96"/>
      <c r="H1454" s="96"/>
      <c r="I1454" s="96"/>
      <c r="J1454" s="96"/>
      <c r="K1454" s="96"/>
      <c r="L1454" s="96"/>
      <c r="M1454" s="96"/>
      <c r="N1454" s="96"/>
      <c r="O1454" s="96"/>
    </row>
    <row r="1455" spans="4:15" outlineLevel="2" x14ac:dyDescent="0.2">
      <c r="D1455" s="114" t="s">
        <v>170</v>
      </c>
      <c r="E1455" s="96"/>
      <c r="F1455" s="256"/>
      <c r="G1455" s="96"/>
      <c r="H1455" s="96"/>
      <c r="I1455" s="96"/>
      <c r="J1455" s="96"/>
      <c r="K1455" s="96"/>
      <c r="L1455" s="96"/>
      <c r="M1455" s="96"/>
      <c r="N1455" s="96"/>
      <c r="O1455" s="96"/>
    </row>
    <row r="1456" spans="4:15" outlineLevel="2" x14ac:dyDescent="0.2">
      <c r="D1456" s="114" t="s">
        <v>171</v>
      </c>
      <c r="E1456" s="96"/>
      <c r="F1456" s="130">
        <f>F1454*F1455</f>
        <v>0</v>
      </c>
      <c r="G1456" s="96"/>
      <c r="H1456" s="96"/>
      <c r="I1456" s="96"/>
      <c r="J1456" s="96"/>
      <c r="K1456" s="96"/>
      <c r="L1456" s="96"/>
      <c r="M1456" s="96"/>
      <c r="N1456" s="96"/>
      <c r="O1456" s="96"/>
    </row>
    <row r="1457" spans="4:15" outlineLevel="2" x14ac:dyDescent="0.2">
      <c r="D1457" s="114" t="s">
        <v>127</v>
      </c>
      <c r="E1457" s="96"/>
      <c r="F1457" s="256"/>
      <c r="G1457" s="96" t="s">
        <v>175</v>
      </c>
      <c r="H1457" s="96"/>
      <c r="I1457" s="96"/>
      <c r="J1457" s="96"/>
      <c r="K1457" s="96"/>
      <c r="L1457" s="96"/>
      <c r="M1457" s="96"/>
      <c r="N1457" s="96"/>
      <c r="O1457" s="96"/>
    </row>
    <row r="1458" spans="4:15" outlineLevel="2" x14ac:dyDescent="0.2">
      <c r="D1458" s="114" t="s">
        <v>174</v>
      </c>
      <c r="E1458" s="96"/>
      <c r="F1458" s="131">
        <f>F1457*F1452</f>
        <v>0</v>
      </c>
      <c r="G1458" s="96"/>
      <c r="H1458" s="96"/>
      <c r="I1458" s="96"/>
      <c r="J1458" s="96"/>
      <c r="K1458" s="96"/>
      <c r="L1458" s="96"/>
      <c r="M1458" s="96"/>
      <c r="N1458" s="96"/>
      <c r="O1458" s="96"/>
    </row>
    <row r="1459" spans="4:15" outlineLevel="2" x14ac:dyDescent="0.2">
      <c r="D1459" s="171" t="s">
        <v>266</v>
      </c>
      <c r="E1459" s="96"/>
      <c r="F1459" s="221"/>
      <c r="G1459" s="96" t="s">
        <v>128</v>
      </c>
      <c r="H1459" s="96"/>
      <c r="I1459" s="96"/>
      <c r="J1459" s="96"/>
      <c r="K1459" s="96"/>
      <c r="L1459" s="96"/>
      <c r="M1459" s="96"/>
      <c r="N1459" s="96"/>
      <c r="O1459" s="96"/>
    </row>
    <row r="1460" spans="4:15" outlineLevel="2" x14ac:dyDescent="0.2">
      <c r="D1460" s="125"/>
      <c r="E1460" s="118"/>
      <c r="F1460" s="118"/>
      <c r="G1460" s="118"/>
      <c r="H1460" s="118"/>
      <c r="I1460" s="118"/>
      <c r="J1460" s="118"/>
      <c r="K1460" s="118"/>
      <c r="L1460" s="118"/>
      <c r="M1460" s="118"/>
      <c r="N1460" s="118"/>
      <c r="O1460" s="96"/>
    </row>
    <row r="1461" spans="4:15" outlineLevel="2" x14ac:dyDescent="0.2">
      <c r="O1461" s="96"/>
    </row>
    <row r="1462" spans="4:15" outlineLevel="2" x14ac:dyDescent="0.2">
      <c r="D1462" s="2" t="s">
        <v>178</v>
      </c>
      <c r="F1462" s="16"/>
      <c r="H1462" s="50"/>
      <c r="I1462" s="50">
        <f t="shared" ref="I1462:N1462" si="404">$F$1448*I22</f>
        <v>0</v>
      </c>
      <c r="J1462" s="50">
        <f t="shared" si="404"/>
        <v>0</v>
      </c>
      <c r="K1462" s="50">
        <f t="shared" si="404"/>
        <v>0</v>
      </c>
      <c r="L1462" s="50">
        <f t="shared" si="404"/>
        <v>0</v>
      </c>
      <c r="M1462" s="50">
        <f t="shared" si="404"/>
        <v>0</v>
      </c>
      <c r="N1462" s="50">
        <f t="shared" si="404"/>
        <v>0</v>
      </c>
      <c r="O1462" s="96"/>
    </row>
    <row r="1463" spans="4:15" outlineLevel="2" x14ac:dyDescent="0.2">
      <c r="D1463" s="2" t="s">
        <v>223</v>
      </c>
      <c r="F1463" s="16"/>
      <c r="H1463" s="50"/>
      <c r="I1463" s="50">
        <f t="shared" ref="I1463:N1463" si="405">IF(I1462=0,0,IF(I1462&gt;($F$1449*5),6,IF(I1462&gt;($F$1449*4),5,IF(I1462&gt;($F$1449*3),4,IF(I1462&gt;($F$1449*2),3,IF(I1462&gt;$F$1449,2,IF(I1462&gt;0,1)))))))</f>
        <v>0</v>
      </c>
      <c r="J1463" s="50">
        <f t="shared" si="405"/>
        <v>0</v>
      </c>
      <c r="K1463" s="50">
        <f t="shared" si="405"/>
        <v>0</v>
      </c>
      <c r="L1463" s="50">
        <f t="shared" si="405"/>
        <v>0</v>
      </c>
      <c r="M1463" s="50">
        <f t="shared" si="405"/>
        <v>0</v>
      </c>
      <c r="N1463" s="50">
        <f t="shared" si="405"/>
        <v>0</v>
      </c>
      <c r="O1463" s="96"/>
    </row>
    <row r="1464" spans="4:15" outlineLevel="2" x14ac:dyDescent="0.2">
      <c r="D1464" s="2" t="s">
        <v>123</v>
      </c>
      <c r="F1464" s="16"/>
      <c r="H1464" s="36"/>
      <c r="I1464" s="36">
        <f>I1463*$F$1450</f>
        <v>0</v>
      </c>
      <c r="J1464" s="36">
        <f>(J1463-I1463)*$F$1450</f>
        <v>0</v>
      </c>
      <c r="K1464" s="36">
        <f>(K1463-J1463)*$F$1450</f>
        <v>0</v>
      </c>
      <c r="L1464" s="36">
        <f>(L1463-K1463)*$F$1450</f>
        <v>0</v>
      </c>
      <c r="M1464" s="36">
        <f>(M1463-L1463)*$F$1450</f>
        <v>0</v>
      </c>
      <c r="N1464" s="36">
        <f>(N1463-M1463)*$F$1450</f>
        <v>0</v>
      </c>
      <c r="O1464" s="96"/>
    </row>
    <row r="1465" spans="4:15" outlineLevel="2" x14ac:dyDescent="0.2">
      <c r="D1465" s="2" t="s">
        <v>176</v>
      </c>
      <c r="F1465" s="16"/>
      <c r="H1465" s="35"/>
      <c r="I1465" s="35">
        <f t="shared" ref="I1465:N1465" si="406">I1463*$F$1456</f>
        <v>0</v>
      </c>
      <c r="J1465" s="35">
        <f t="shared" si="406"/>
        <v>0</v>
      </c>
      <c r="K1465" s="35">
        <f t="shared" si="406"/>
        <v>0</v>
      </c>
      <c r="L1465" s="35">
        <f t="shared" si="406"/>
        <v>0</v>
      </c>
      <c r="M1465" s="35">
        <f t="shared" si="406"/>
        <v>0</v>
      </c>
      <c r="N1465" s="35">
        <f t="shared" si="406"/>
        <v>0</v>
      </c>
      <c r="O1465" s="96"/>
    </row>
    <row r="1466" spans="4:15" outlineLevel="2" x14ac:dyDescent="0.2">
      <c r="D1466" s="2" t="s">
        <v>124</v>
      </c>
      <c r="F1466" s="16"/>
      <c r="H1466" s="51"/>
      <c r="I1466" s="51">
        <f t="shared" ref="I1466:N1466" si="407">I1463*$F$1458</f>
        <v>0</v>
      </c>
      <c r="J1466" s="51">
        <f t="shared" si="407"/>
        <v>0</v>
      </c>
      <c r="K1466" s="51">
        <f t="shared" si="407"/>
        <v>0</v>
      </c>
      <c r="L1466" s="51">
        <f t="shared" si="407"/>
        <v>0</v>
      </c>
      <c r="M1466" s="51">
        <f t="shared" si="407"/>
        <v>0</v>
      </c>
      <c r="N1466" s="51">
        <f t="shared" si="407"/>
        <v>0</v>
      </c>
      <c r="O1466" s="96"/>
    </row>
    <row r="1467" spans="4:15" outlineLevel="2" x14ac:dyDescent="0.2">
      <c r="D1467" t="s">
        <v>267</v>
      </c>
      <c r="F1467" s="16"/>
      <c r="H1467" s="51"/>
      <c r="I1467" s="51">
        <f t="shared" ref="I1467:N1467" si="408">I1463*$F$1459</f>
        <v>0</v>
      </c>
      <c r="J1467" s="51">
        <f t="shared" si="408"/>
        <v>0</v>
      </c>
      <c r="K1467" s="51">
        <f t="shared" si="408"/>
        <v>0</v>
      </c>
      <c r="L1467" s="51">
        <f t="shared" si="408"/>
        <v>0</v>
      </c>
      <c r="M1467" s="51">
        <f t="shared" si="408"/>
        <v>0</v>
      </c>
      <c r="N1467" s="51">
        <f t="shared" si="408"/>
        <v>0</v>
      </c>
      <c r="O1467" s="96"/>
    </row>
    <row r="1468" spans="4:15" ht="16" thickBot="1" x14ac:dyDescent="0.25">
      <c r="H1468" s="51"/>
      <c r="I1468" s="51"/>
      <c r="J1468" s="51"/>
      <c r="K1468" s="51"/>
      <c r="L1468" s="51"/>
      <c r="M1468" s="51"/>
      <c r="N1468" s="51"/>
      <c r="O1468" s="96"/>
    </row>
    <row r="1469" spans="4:15" ht="16" thickBot="1" x14ac:dyDescent="0.25">
      <c r="D1469" s="10" t="s">
        <v>273</v>
      </c>
      <c r="E1469" s="11"/>
      <c r="F1469" s="11"/>
      <c r="G1469" s="12"/>
      <c r="H1469" s="19">
        <f t="shared" ref="H1469:M1469" si="409">SUM(H1464:H1467)</f>
        <v>0</v>
      </c>
      <c r="I1469" s="19">
        <f t="shared" si="409"/>
        <v>0</v>
      </c>
      <c r="J1469" s="19">
        <f t="shared" si="409"/>
        <v>0</v>
      </c>
      <c r="K1469" s="19">
        <f t="shared" si="409"/>
        <v>0</v>
      </c>
      <c r="L1469" s="19">
        <f t="shared" si="409"/>
        <v>0</v>
      </c>
      <c r="M1469" s="19">
        <f t="shared" si="409"/>
        <v>0</v>
      </c>
      <c r="N1469" s="19">
        <f t="shared" ref="N1469" si="410">SUM(N1464:N1467)</f>
        <v>0</v>
      </c>
      <c r="O1469" s="96"/>
    </row>
    <row r="1470" spans="4:15" x14ac:dyDescent="0.2">
      <c r="D1470" s="13" t="s">
        <v>80</v>
      </c>
      <c r="E1470" s="13"/>
      <c r="F1470" s="13"/>
      <c r="G1470" s="52"/>
      <c r="H1470" s="14"/>
      <c r="I1470" s="14" t="str">
        <f t="shared" ref="I1470:N1470" si="411">IFERROR(I1469/I1462,"NA")</f>
        <v>NA</v>
      </c>
      <c r="J1470" s="14" t="str">
        <f t="shared" si="411"/>
        <v>NA</v>
      </c>
      <c r="K1470" s="14" t="str">
        <f t="shared" si="411"/>
        <v>NA</v>
      </c>
      <c r="L1470" s="14" t="str">
        <f t="shared" si="411"/>
        <v>NA</v>
      </c>
      <c r="M1470" s="14" t="str">
        <f t="shared" si="411"/>
        <v>NA</v>
      </c>
      <c r="N1470" s="14" t="str">
        <f t="shared" si="411"/>
        <v>NA</v>
      </c>
      <c r="O1470" s="96"/>
    </row>
    <row r="1471" spans="4:15" x14ac:dyDescent="0.2">
      <c r="O1471" s="96"/>
    </row>
    <row r="1472" spans="4:15" x14ac:dyDescent="0.2">
      <c r="O1472" s="96"/>
    </row>
    <row r="1473" spans="4:15" x14ac:dyDescent="0.2">
      <c r="O1473" s="156"/>
    </row>
    <row r="1474" spans="4:15" outlineLevel="1" x14ac:dyDescent="0.2">
      <c r="O1474" s="96"/>
    </row>
    <row r="1475" spans="4:15" outlineLevel="1" x14ac:dyDescent="0.2">
      <c r="D1475" s="142" t="s">
        <v>138</v>
      </c>
      <c r="E1475" s="143"/>
      <c r="F1475" s="112"/>
      <c r="G1475" s="112"/>
      <c r="H1475" s="112"/>
      <c r="I1475" s="112"/>
      <c r="J1475" s="112"/>
      <c r="K1475" s="112"/>
      <c r="L1475" s="112"/>
      <c r="M1475" s="112"/>
      <c r="N1475" s="112"/>
      <c r="O1475" s="96"/>
    </row>
    <row r="1476" spans="4:15" outlineLevel="1" x14ac:dyDescent="0.2">
      <c r="D1476" s="114" t="s">
        <v>139</v>
      </c>
      <c r="E1476" s="135">
        <v>1000</v>
      </c>
      <c r="F1476" s="96"/>
      <c r="G1476" s="96"/>
      <c r="H1476" s="96"/>
      <c r="I1476" s="96"/>
      <c r="J1476" s="96"/>
      <c r="K1476" s="96"/>
      <c r="L1476" s="96"/>
      <c r="M1476" s="96"/>
      <c r="N1476" s="96"/>
      <c r="O1476" s="96"/>
    </row>
    <row r="1477" spans="4:15" outlineLevel="1" x14ac:dyDescent="0.2">
      <c r="D1477" s="114" t="s">
        <v>140</v>
      </c>
      <c r="E1477" s="135">
        <v>500</v>
      </c>
      <c r="F1477" s="126"/>
      <c r="G1477" s="96"/>
      <c r="H1477" s="96"/>
      <c r="I1477" s="96"/>
      <c r="J1477" s="96"/>
      <c r="K1477" s="96"/>
      <c r="L1477" s="96"/>
      <c r="M1477" s="96"/>
      <c r="N1477" s="96"/>
      <c r="O1477" s="96"/>
    </row>
    <row r="1478" spans="4:15" outlineLevel="1" x14ac:dyDescent="0.2">
      <c r="D1478" s="114" t="s">
        <v>141</v>
      </c>
      <c r="E1478" s="144"/>
      <c r="F1478" s="127"/>
      <c r="G1478" s="96"/>
      <c r="H1478" s="96"/>
      <c r="I1478" s="96"/>
      <c r="J1478" s="96"/>
      <c r="K1478" s="96"/>
      <c r="L1478" s="96"/>
      <c r="M1478" s="96"/>
      <c r="N1478" s="96"/>
      <c r="O1478" s="96"/>
    </row>
    <row r="1479" spans="4:15" outlineLevel="1" x14ac:dyDescent="0.2">
      <c r="D1479" s="114" t="s">
        <v>142</v>
      </c>
      <c r="E1479" s="135">
        <v>300</v>
      </c>
      <c r="F1479" s="107" t="s">
        <v>143</v>
      </c>
      <c r="G1479" s="96"/>
      <c r="H1479" s="96"/>
      <c r="I1479" s="96"/>
      <c r="J1479" s="96"/>
      <c r="K1479" s="96"/>
      <c r="L1479" s="96"/>
      <c r="M1479" s="96"/>
      <c r="N1479" s="96"/>
      <c r="O1479" s="96"/>
    </row>
    <row r="1480" spans="4:15" outlineLevel="1" x14ac:dyDescent="0.2">
      <c r="D1480" s="114" t="s">
        <v>144</v>
      </c>
      <c r="E1480" s="135">
        <v>100</v>
      </c>
      <c r="F1480" s="132"/>
      <c r="G1480" s="96"/>
      <c r="H1480" s="96"/>
      <c r="I1480" s="96"/>
      <c r="J1480" s="96"/>
      <c r="K1480" s="96"/>
      <c r="L1480" s="96"/>
      <c r="M1480" s="96"/>
      <c r="N1480" s="96"/>
      <c r="O1480" s="96"/>
    </row>
    <row r="1481" spans="4:15" outlineLevel="1" x14ac:dyDescent="0.2">
      <c r="D1481" s="114" t="s">
        <v>145</v>
      </c>
      <c r="E1481" s="135">
        <v>400</v>
      </c>
      <c r="F1481" s="132" t="s">
        <v>206</v>
      </c>
      <c r="G1481" s="96"/>
      <c r="H1481" s="96"/>
      <c r="I1481" s="96"/>
      <c r="J1481" s="96"/>
      <c r="K1481" s="96"/>
      <c r="L1481" s="96"/>
      <c r="M1481" s="96"/>
      <c r="N1481" s="96"/>
      <c r="O1481" s="96"/>
    </row>
    <row r="1482" spans="4:15" outlineLevel="1" x14ac:dyDescent="0.2">
      <c r="D1482" s="114" t="s">
        <v>151</v>
      </c>
      <c r="E1482" s="135">
        <v>1200</v>
      </c>
      <c r="F1482" s="132" t="s">
        <v>133</v>
      </c>
      <c r="G1482" s="96"/>
      <c r="H1482" s="96"/>
      <c r="I1482" s="96"/>
      <c r="J1482" s="96"/>
      <c r="K1482" s="96"/>
      <c r="L1482" s="96"/>
      <c r="M1482" s="96"/>
      <c r="N1482" s="96"/>
      <c r="O1482" s="96"/>
    </row>
    <row r="1483" spans="4:15" outlineLevel="1" x14ac:dyDescent="0.2">
      <c r="D1483" s="114" t="s">
        <v>134</v>
      </c>
      <c r="E1483" s="135">
        <v>800</v>
      </c>
      <c r="F1483" s="132" t="s">
        <v>150</v>
      </c>
      <c r="G1483" s="96"/>
      <c r="H1483" s="96"/>
      <c r="I1483" s="96"/>
      <c r="J1483" s="96"/>
      <c r="K1483" s="96"/>
      <c r="L1483" s="96"/>
      <c r="M1483" s="96"/>
      <c r="N1483" s="96"/>
      <c r="O1483" s="96"/>
    </row>
    <row r="1484" spans="4:15" outlineLevel="1" x14ac:dyDescent="0.2">
      <c r="D1484" s="145" t="s">
        <v>65</v>
      </c>
      <c r="E1484" s="146">
        <f>SUM(E1476:E1483)</f>
        <v>4300</v>
      </c>
      <c r="F1484" s="132"/>
      <c r="G1484" s="96"/>
      <c r="H1484" s="96"/>
      <c r="I1484" s="96"/>
      <c r="J1484" s="96"/>
      <c r="K1484" s="96"/>
      <c r="L1484" s="96"/>
      <c r="M1484" s="96"/>
      <c r="N1484" s="96"/>
      <c r="O1484" s="96"/>
    </row>
    <row r="1485" spans="4:15" outlineLevel="1" x14ac:dyDescent="0.2">
      <c r="D1485" s="125"/>
      <c r="E1485" s="147"/>
      <c r="F1485" s="134"/>
      <c r="G1485" s="118"/>
      <c r="H1485" s="118"/>
      <c r="I1485" s="118"/>
      <c r="J1485" s="118"/>
      <c r="K1485" s="118"/>
      <c r="L1485" s="118"/>
      <c r="M1485" s="118"/>
      <c r="N1485" s="118"/>
      <c r="O1485" s="96"/>
    </row>
    <row r="1486" spans="4:15" outlineLevel="1" x14ac:dyDescent="0.2">
      <c r="D1486" s="142" t="s">
        <v>135</v>
      </c>
      <c r="E1486" s="143"/>
      <c r="F1486" s="112"/>
      <c r="G1486" s="112"/>
      <c r="H1486" s="112"/>
      <c r="I1486" s="112"/>
      <c r="J1486" s="112"/>
      <c r="K1486" s="112"/>
      <c r="L1486" s="112"/>
      <c r="M1486" s="112"/>
      <c r="N1486" s="112"/>
      <c r="O1486" s="96"/>
    </row>
    <row r="1487" spans="4:15" outlineLevel="1" x14ac:dyDescent="0.2">
      <c r="D1487" s="114" t="s">
        <v>139</v>
      </c>
      <c r="E1487" s="135">
        <v>1000</v>
      </c>
      <c r="F1487" s="96"/>
      <c r="G1487" s="96"/>
      <c r="H1487" s="96"/>
      <c r="I1487" s="96"/>
      <c r="J1487" s="96"/>
      <c r="K1487" s="96"/>
      <c r="L1487" s="96"/>
      <c r="M1487" s="96"/>
      <c r="N1487" s="96"/>
      <c r="O1487" s="96"/>
    </row>
    <row r="1488" spans="4:15" outlineLevel="1" x14ac:dyDescent="0.2">
      <c r="D1488" s="114" t="s">
        <v>140</v>
      </c>
      <c r="E1488" s="135">
        <v>500</v>
      </c>
      <c r="F1488" s="126"/>
      <c r="G1488" s="96"/>
      <c r="H1488" s="96"/>
      <c r="I1488" s="96"/>
      <c r="J1488" s="96"/>
      <c r="K1488" s="96"/>
      <c r="L1488" s="96"/>
      <c r="M1488" s="96"/>
      <c r="N1488" s="96"/>
      <c r="O1488" s="96"/>
    </row>
    <row r="1489" spans="4:15" outlineLevel="1" x14ac:dyDescent="0.2">
      <c r="D1489" s="114" t="s">
        <v>141</v>
      </c>
      <c r="E1489" s="144"/>
      <c r="F1489" s="127"/>
      <c r="G1489" s="96"/>
      <c r="H1489" s="96"/>
      <c r="I1489" s="96"/>
      <c r="J1489" s="96"/>
      <c r="K1489" s="96"/>
      <c r="L1489" s="96"/>
      <c r="M1489" s="96"/>
      <c r="N1489" s="96"/>
      <c r="O1489" s="96"/>
    </row>
    <row r="1490" spans="4:15" outlineLevel="1" x14ac:dyDescent="0.2">
      <c r="D1490" s="114" t="s">
        <v>142</v>
      </c>
      <c r="E1490" s="135">
        <v>500</v>
      </c>
      <c r="F1490" s="107" t="s">
        <v>143</v>
      </c>
      <c r="G1490" s="96"/>
      <c r="H1490" s="96"/>
      <c r="I1490" s="96"/>
      <c r="J1490" s="96"/>
      <c r="K1490" s="96"/>
      <c r="L1490" s="96"/>
      <c r="M1490" s="96"/>
      <c r="N1490" s="96"/>
      <c r="O1490" s="96"/>
    </row>
    <row r="1491" spans="4:15" outlineLevel="1" x14ac:dyDescent="0.2">
      <c r="D1491" s="114" t="s">
        <v>131</v>
      </c>
      <c r="E1491" s="135">
        <v>100</v>
      </c>
      <c r="F1491" s="132"/>
      <c r="G1491" s="96"/>
      <c r="H1491" s="96"/>
      <c r="I1491" s="96"/>
      <c r="J1491" s="96"/>
      <c r="K1491" s="96"/>
      <c r="L1491" s="96"/>
      <c r="M1491" s="96"/>
      <c r="N1491" s="96"/>
      <c r="O1491" s="96"/>
    </row>
    <row r="1492" spans="4:15" outlineLevel="1" x14ac:dyDescent="0.2">
      <c r="D1492" s="114" t="s">
        <v>66</v>
      </c>
      <c r="E1492" s="135">
        <v>200</v>
      </c>
      <c r="F1492" s="132" t="s">
        <v>206</v>
      </c>
      <c r="G1492" s="96"/>
      <c r="H1492" s="96"/>
      <c r="I1492" s="96"/>
      <c r="J1492" s="96"/>
      <c r="K1492" s="96"/>
      <c r="L1492" s="96"/>
      <c r="M1492" s="96"/>
      <c r="N1492" s="96"/>
      <c r="O1492" s="96"/>
    </row>
    <row r="1493" spans="4:15" outlineLevel="1" x14ac:dyDescent="0.2">
      <c r="D1493" s="114" t="s">
        <v>151</v>
      </c>
      <c r="E1493" s="135">
        <v>1800</v>
      </c>
      <c r="F1493" s="132" t="s">
        <v>133</v>
      </c>
      <c r="G1493" s="96"/>
      <c r="H1493" s="96"/>
      <c r="I1493" s="96"/>
      <c r="J1493" s="96"/>
      <c r="K1493" s="96"/>
      <c r="L1493" s="96"/>
      <c r="M1493" s="96"/>
      <c r="N1493" s="96"/>
      <c r="O1493" s="96"/>
    </row>
    <row r="1494" spans="4:15" outlineLevel="1" x14ac:dyDescent="0.2">
      <c r="D1494" s="114" t="s">
        <v>134</v>
      </c>
      <c r="E1494" s="135">
        <v>1200</v>
      </c>
      <c r="F1494" s="132" t="s">
        <v>150</v>
      </c>
      <c r="G1494" s="96"/>
      <c r="H1494" s="96"/>
      <c r="I1494" s="96"/>
      <c r="J1494" s="96"/>
      <c r="K1494" s="96"/>
      <c r="L1494" s="96"/>
      <c r="M1494" s="96"/>
      <c r="N1494" s="96"/>
      <c r="O1494" s="96"/>
    </row>
    <row r="1495" spans="4:15" outlineLevel="1" x14ac:dyDescent="0.2">
      <c r="D1495" s="114" t="s">
        <v>67</v>
      </c>
      <c r="E1495" s="135">
        <v>0</v>
      </c>
      <c r="F1495" s="132" t="s">
        <v>68</v>
      </c>
      <c r="G1495" s="96"/>
      <c r="H1495" s="96"/>
      <c r="I1495" s="96"/>
      <c r="J1495" s="96"/>
      <c r="K1495" s="96"/>
      <c r="L1495" s="96"/>
      <c r="M1495" s="96"/>
      <c r="N1495" s="96"/>
      <c r="O1495" s="96"/>
    </row>
    <row r="1496" spans="4:15" outlineLevel="1" x14ac:dyDescent="0.2">
      <c r="D1496" s="145" t="s">
        <v>65</v>
      </c>
      <c r="E1496" s="146">
        <f>SUM(E1487:E1495)</f>
        <v>5300</v>
      </c>
      <c r="F1496" s="132"/>
      <c r="G1496" s="96"/>
      <c r="H1496" s="96"/>
      <c r="I1496" s="96"/>
      <c r="J1496" s="96"/>
      <c r="K1496" s="96"/>
      <c r="L1496" s="96"/>
      <c r="M1496" s="96"/>
      <c r="N1496" s="96"/>
      <c r="O1496" s="96"/>
    </row>
    <row r="1497" spans="4:15" outlineLevel="1" x14ac:dyDescent="0.2">
      <c r="D1497" s="125"/>
      <c r="E1497" s="148"/>
      <c r="F1497" s="118"/>
      <c r="G1497" s="118"/>
      <c r="H1497" s="118"/>
      <c r="I1497" s="118"/>
      <c r="J1497" s="118"/>
      <c r="K1497" s="118"/>
      <c r="L1497" s="118"/>
      <c r="M1497" s="118"/>
      <c r="N1497" s="118"/>
      <c r="O1497" s="96"/>
    </row>
    <row r="1498" spans="4:15" outlineLevel="1" x14ac:dyDescent="0.2">
      <c r="D1498" s="145" t="s">
        <v>4</v>
      </c>
      <c r="E1498" s="149"/>
      <c r="F1498" s="96"/>
      <c r="G1498" s="96"/>
      <c r="H1498" s="96"/>
      <c r="I1498" s="96"/>
      <c r="J1498" s="96"/>
      <c r="K1498" s="96"/>
      <c r="L1498" s="96"/>
      <c r="M1498" s="96"/>
      <c r="N1498" s="96"/>
      <c r="O1498" s="96"/>
    </row>
    <row r="1499" spans="4:15" outlineLevel="1" x14ac:dyDescent="0.2">
      <c r="D1499" s="114" t="s">
        <v>139</v>
      </c>
      <c r="E1499" s="135">
        <v>1000</v>
      </c>
      <c r="F1499" s="96"/>
      <c r="G1499" s="96"/>
      <c r="H1499" s="96"/>
      <c r="I1499" s="96"/>
      <c r="J1499" s="96"/>
      <c r="K1499" s="96"/>
      <c r="L1499" s="96"/>
      <c r="M1499" s="96"/>
      <c r="N1499" s="96"/>
      <c r="O1499" s="96"/>
    </row>
    <row r="1500" spans="4:15" outlineLevel="1" x14ac:dyDescent="0.2">
      <c r="D1500" s="114" t="s">
        <v>140</v>
      </c>
      <c r="E1500" s="135">
        <v>500</v>
      </c>
      <c r="F1500" s="126"/>
      <c r="G1500" s="96"/>
      <c r="H1500" s="96"/>
      <c r="I1500" s="96"/>
      <c r="J1500" s="96"/>
      <c r="K1500" s="96"/>
      <c r="L1500" s="96"/>
      <c r="M1500" s="96"/>
      <c r="N1500" s="96"/>
      <c r="O1500" s="96"/>
    </row>
    <row r="1501" spans="4:15" outlineLevel="1" x14ac:dyDescent="0.2">
      <c r="D1501" s="114" t="s">
        <v>141</v>
      </c>
      <c r="E1501" s="144"/>
      <c r="F1501" s="127"/>
      <c r="G1501" s="96"/>
      <c r="H1501" s="96"/>
      <c r="I1501" s="96"/>
      <c r="J1501" s="96"/>
      <c r="K1501" s="96"/>
      <c r="L1501" s="96"/>
      <c r="M1501" s="96"/>
      <c r="N1501" s="96"/>
      <c r="O1501" s="96"/>
    </row>
    <row r="1502" spans="4:15" outlineLevel="1" x14ac:dyDescent="0.2">
      <c r="D1502" s="114" t="s">
        <v>142</v>
      </c>
      <c r="E1502" s="135">
        <v>500</v>
      </c>
      <c r="F1502" s="107" t="s">
        <v>143</v>
      </c>
      <c r="G1502" s="96"/>
      <c r="H1502" s="96"/>
      <c r="I1502" s="96"/>
      <c r="J1502" s="96"/>
      <c r="K1502" s="96"/>
      <c r="L1502" s="96"/>
      <c r="M1502" s="96"/>
      <c r="N1502" s="96"/>
      <c r="O1502" s="96"/>
    </row>
    <row r="1503" spans="4:15" outlineLevel="1" x14ac:dyDescent="0.2">
      <c r="D1503" s="114" t="s">
        <v>131</v>
      </c>
      <c r="E1503" s="135">
        <v>0</v>
      </c>
      <c r="F1503" s="132"/>
      <c r="G1503" s="96"/>
      <c r="H1503" s="96"/>
      <c r="I1503" s="96"/>
      <c r="J1503" s="96"/>
      <c r="K1503" s="96"/>
      <c r="L1503" s="96"/>
      <c r="M1503" s="96"/>
      <c r="N1503" s="96"/>
      <c r="O1503" s="96"/>
    </row>
    <row r="1504" spans="4:15" outlineLevel="1" x14ac:dyDescent="0.2">
      <c r="D1504" s="114" t="s">
        <v>66</v>
      </c>
      <c r="E1504" s="135">
        <v>200</v>
      </c>
      <c r="F1504" s="132" t="s">
        <v>206</v>
      </c>
      <c r="G1504" s="96"/>
      <c r="H1504" s="96"/>
      <c r="I1504" s="96"/>
      <c r="J1504" s="96"/>
      <c r="K1504" s="96"/>
      <c r="L1504" s="96"/>
      <c r="M1504" s="96"/>
      <c r="N1504" s="96"/>
      <c r="O1504" s="96"/>
    </row>
    <row r="1505" spans="4:15" outlineLevel="1" x14ac:dyDescent="0.2">
      <c r="D1505" s="114" t="s">
        <v>151</v>
      </c>
      <c r="E1505" s="135">
        <v>1800</v>
      </c>
      <c r="F1505" s="132" t="s">
        <v>133</v>
      </c>
      <c r="G1505" s="96"/>
      <c r="H1505" s="96"/>
      <c r="I1505" s="96"/>
      <c r="J1505" s="96"/>
      <c r="K1505" s="96"/>
      <c r="L1505" s="96"/>
      <c r="M1505" s="96"/>
      <c r="N1505" s="96"/>
      <c r="O1505" s="96"/>
    </row>
    <row r="1506" spans="4:15" outlineLevel="1" x14ac:dyDescent="0.2">
      <c r="D1506" s="114" t="s">
        <v>134</v>
      </c>
      <c r="E1506" s="135">
        <v>1200</v>
      </c>
      <c r="F1506" s="132" t="s">
        <v>150</v>
      </c>
      <c r="G1506" s="96"/>
      <c r="H1506" s="96"/>
      <c r="I1506" s="96"/>
      <c r="J1506" s="96"/>
      <c r="K1506" s="96"/>
      <c r="L1506" s="96"/>
      <c r="M1506" s="96"/>
      <c r="N1506" s="96"/>
      <c r="O1506" s="96"/>
    </row>
    <row r="1507" spans="4:15" outlineLevel="1" x14ac:dyDescent="0.2">
      <c r="D1507" s="114" t="s">
        <v>67</v>
      </c>
      <c r="E1507" s="135">
        <v>0</v>
      </c>
      <c r="F1507" s="132" t="s">
        <v>68</v>
      </c>
      <c r="G1507" s="96"/>
      <c r="H1507" s="96"/>
      <c r="I1507" s="96"/>
      <c r="J1507" s="96"/>
      <c r="K1507" s="96"/>
      <c r="L1507" s="96"/>
      <c r="M1507" s="96"/>
      <c r="N1507" s="96"/>
      <c r="O1507" s="96"/>
    </row>
    <row r="1508" spans="4:15" outlineLevel="1" x14ac:dyDescent="0.2">
      <c r="D1508" s="145" t="s">
        <v>65</v>
      </c>
      <c r="E1508" s="146">
        <f>SUM(E1499:E1507)</f>
        <v>5200</v>
      </c>
      <c r="F1508" s="132"/>
      <c r="G1508" s="96"/>
      <c r="H1508" s="96"/>
      <c r="I1508" s="96"/>
      <c r="J1508" s="96"/>
      <c r="K1508" s="96"/>
      <c r="L1508" s="96"/>
      <c r="M1508" s="96"/>
      <c r="N1508" s="96"/>
      <c r="O1508" s="96"/>
    </row>
    <row r="1509" spans="4:15" outlineLevel="1" x14ac:dyDescent="0.2">
      <c r="D1509" s="150"/>
      <c r="E1509" s="151"/>
      <c r="F1509" s="118"/>
      <c r="G1509" s="118"/>
      <c r="H1509" s="118"/>
      <c r="I1509" s="118"/>
      <c r="J1509" s="118"/>
      <c r="K1509" s="118"/>
      <c r="L1509" s="118"/>
      <c r="M1509" s="118"/>
      <c r="N1509" s="118"/>
      <c r="O1509" s="96"/>
    </row>
    <row r="1510" spans="4:15" outlineLevel="1" x14ac:dyDescent="0.2">
      <c r="D1510" s="145" t="s">
        <v>70</v>
      </c>
      <c r="E1510" s="149"/>
      <c r="F1510" s="96"/>
      <c r="G1510" s="96"/>
      <c r="H1510" s="96"/>
      <c r="I1510" s="96"/>
      <c r="J1510" s="96"/>
      <c r="K1510" s="96"/>
      <c r="L1510" s="96"/>
      <c r="M1510" s="96"/>
      <c r="N1510" s="96"/>
      <c r="O1510" s="96"/>
    </row>
    <row r="1511" spans="4:15" outlineLevel="1" x14ac:dyDescent="0.2">
      <c r="D1511" s="114" t="s">
        <v>139</v>
      </c>
      <c r="E1511" s="135">
        <v>1000</v>
      </c>
      <c r="F1511" s="96"/>
      <c r="G1511" s="96"/>
      <c r="H1511" s="96"/>
      <c r="I1511" s="96"/>
      <c r="J1511" s="96"/>
      <c r="K1511" s="96"/>
      <c r="L1511" s="96"/>
      <c r="M1511" s="96"/>
      <c r="N1511" s="96"/>
      <c r="O1511" s="96"/>
    </row>
    <row r="1512" spans="4:15" outlineLevel="1" x14ac:dyDescent="0.2">
      <c r="D1512" s="114" t="s">
        <v>140</v>
      </c>
      <c r="E1512" s="135">
        <v>500</v>
      </c>
      <c r="F1512" s="126"/>
      <c r="G1512" s="96"/>
      <c r="H1512" s="96"/>
      <c r="I1512" s="96"/>
      <c r="J1512" s="96"/>
      <c r="K1512" s="96"/>
      <c r="L1512" s="96"/>
      <c r="M1512" s="96"/>
      <c r="N1512" s="96"/>
      <c r="O1512" s="96"/>
    </row>
    <row r="1513" spans="4:15" outlineLevel="1" x14ac:dyDescent="0.2">
      <c r="D1513" s="114" t="s">
        <v>141</v>
      </c>
      <c r="E1513" s="144"/>
      <c r="F1513" s="127"/>
      <c r="G1513" s="96"/>
      <c r="H1513" s="96"/>
      <c r="I1513" s="96"/>
      <c r="J1513" s="96"/>
      <c r="K1513" s="96"/>
      <c r="L1513" s="96"/>
      <c r="M1513" s="96"/>
      <c r="N1513" s="96"/>
      <c r="O1513" s="96"/>
    </row>
    <row r="1514" spans="4:15" outlineLevel="1" x14ac:dyDescent="0.2">
      <c r="D1514" s="114" t="s">
        <v>142</v>
      </c>
      <c r="E1514" s="135">
        <v>400</v>
      </c>
      <c r="F1514" s="107" t="s">
        <v>143</v>
      </c>
      <c r="G1514" s="96"/>
      <c r="H1514" s="96"/>
      <c r="I1514" s="96"/>
      <c r="J1514" s="96"/>
      <c r="K1514" s="96"/>
      <c r="L1514" s="96"/>
      <c r="M1514" s="96"/>
      <c r="N1514" s="96"/>
      <c r="O1514" s="96"/>
    </row>
    <row r="1515" spans="4:15" outlineLevel="1" x14ac:dyDescent="0.2">
      <c r="D1515" s="114" t="s">
        <v>71</v>
      </c>
      <c r="E1515" s="135">
        <v>150</v>
      </c>
      <c r="F1515" s="132"/>
      <c r="G1515" s="96"/>
      <c r="H1515" s="96"/>
      <c r="I1515" s="96"/>
      <c r="J1515" s="96"/>
      <c r="K1515" s="96"/>
      <c r="L1515" s="96"/>
      <c r="M1515" s="96"/>
      <c r="N1515" s="96"/>
      <c r="O1515" s="96"/>
    </row>
    <row r="1516" spans="4:15" outlineLevel="1" x14ac:dyDescent="0.2">
      <c r="D1516" s="114" t="s">
        <v>72</v>
      </c>
      <c r="E1516" s="135">
        <v>400</v>
      </c>
      <c r="F1516" s="132" t="s">
        <v>206</v>
      </c>
      <c r="G1516" s="96"/>
      <c r="H1516" s="96"/>
      <c r="I1516" s="96"/>
      <c r="J1516" s="96"/>
      <c r="K1516" s="96"/>
      <c r="L1516" s="96"/>
      <c r="M1516" s="96"/>
      <c r="N1516" s="96"/>
      <c r="O1516" s="96"/>
    </row>
    <row r="1517" spans="4:15" outlineLevel="1" x14ac:dyDescent="0.2">
      <c r="D1517" s="114" t="s">
        <v>151</v>
      </c>
      <c r="E1517" s="135">
        <v>1200</v>
      </c>
      <c r="F1517" s="132" t="s">
        <v>133</v>
      </c>
      <c r="G1517" s="96"/>
      <c r="H1517" s="96"/>
      <c r="I1517" s="96"/>
      <c r="J1517" s="96"/>
      <c r="K1517" s="96"/>
      <c r="L1517" s="96"/>
      <c r="M1517" s="96"/>
      <c r="N1517" s="96"/>
      <c r="O1517" s="96"/>
    </row>
    <row r="1518" spans="4:15" outlineLevel="1" x14ac:dyDescent="0.2">
      <c r="D1518" s="114" t="s">
        <v>134</v>
      </c>
      <c r="E1518" s="135">
        <v>800</v>
      </c>
      <c r="F1518" s="132" t="s">
        <v>150</v>
      </c>
      <c r="G1518" s="96"/>
      <c r="H1518" s="96"/>
      <c r="I1518" s="96"/>
      <c r="J1518" s="96"/>
      <c r="K1518" s="96"/>
      <c r="L1518" s="96"/>
      <c r="M1518" s="96"/>
      <c r="N1518" s="96"/>
      <c r="O1518" s="96"/>
    </row>
    <row r="1519" spans="4:15" outlineLevel="1" x14ac:dyDescent="0.2">
      <c r="D1519" s="145" t="s">
        <v>65</v>
      </c>
      <c r="E1519" s="146">
        <f>SUM(E1511:E1518)</f>
        <v>4450</v>
      </c>
      <c r="F1519" s="132"/>
      <c r="G1519" s="96"/>
      <c r="H1519" s="96"/>
      <c r="I1519" s="96"/>
      <c r="J1519" s="96"/>
      <c r="K1519" s="96"/>
      <c r="L1519" s="96"/>
      <c r="M1519" s="96"/>
      <c r="N1519" s="96"/>
      <c r="O1519" s="96"/>
    </row>
    <row r="1520" spans="4:15" outlineLevel="1" x14ac:dyDescent="0.2">
      <c r="D1520" s="125"/>
      <c r="E1520" s="152"/>
      <c r="F1520" s="153"/>
      <c r="G1520" s="118"/>
      <c r="H1520" s="118"/>
      <c r="I1520" s="118"/>
      <c r="J1520" s="118"/>
      <c r="K1520" s="118"/>
      <c r="L1520" s="118"/>
      <c r="M1520" s="118"/>
      <c r="N1520" s="118"/>
      <c r="O1520" s="96"/>
    </row>
    <row r="1521" spans="4:15" outlineLevel="1" x14ac:dyDescent="0.2">
      <c r="D1521" s="145" t="s">
        <v>154</v>
      </c>
      <c r="E1521" s="149"/>
      <c r="F1521" s="96"/>
      <c r="G1521" s="96"/>
      <c r="H1521" s="96"/>
      <c r="I1521" s="96"/>
      <c r="J1521" s="96"/>
      <c r="K1521" s="96"/>
      <c r="L1521" s="96"/>
      <c r="M1521" s="96"/>
      <c r="N1521" s="96"/>
      <c r="O1521" s="96"/>
    </row>
    <row r="1522" spans="4:15" outlineLevel="1" x14ac:dyDescent="0.2">
      <c r="D1522" s="114" t="s">
        <v>139</v>
      </c>
      <c r="E1522" s="135">
        <v>1000</v>
      </c>
      <c r="F1522" s="96"/>
      <c r="G1522" s="96"/>
      <c r="H1522" s="96"/>
      <c r="I1522" s="96"/>
      <c r="J1522" s="96"/>
      <c r="K1522" s="96"/>
      <c r="L1522" s="96"/>
      <c r="M1522" s="96"/>
      <c r="N1522" s="96"/>
      <c r="O1522" s="96"/>
    </row>
    <row r="1523" spans="4:15" outlineLevel="1" x14ac:dyDescent="0.2">
      <c r="D1523" s="114" t="s">
        <v>140</v>
      </c>
      <c r="E1523" s="135">
        <v>500</v>
      </c>
      <c r="F1523" s="126"/>
      <c r="G1523" s="96"/>
      <c r="H1523" s="96"/>
      <c r="I1523" s="96"/>
      <c r="J1523" s="96"/>
      <c r="K1523" s="96"/>
      <c r="L1523" s="96"/>
      <c r="M1523" s="96"/>
      <c r="N1523" s="96"/>
      <c r="O1523" s="96"/>
    </row>
    <row r="1524" spans="4:15" outlineLevel="1" x14ac:dyDescent="0.2">
      <c r="D1524" s="114" t="s">
        <v>141</v>
      </c>
      <c r="E1524" s="144"/>
      <c r="F1524" s="127"/>
      <c r="G1524" s="96"/>
      <c r="H1524" s="96"/>
      <c r="I1524" s="96"/>
      <c r="J1524" s="96"/>
      <c r="K1524" s="96"/>
      <c r="L1524" s="96"/>
      <c r="M1524" s="96"/>
      <c r="N1524" s="96"/>
      <c r="O1524" s="96"/>
    </row>
    <row r="1525" spans="4:15" outlineLevel="1" x14ac:dyDescent="0.2">
      <c r="D1525" s="114" t="s">
        <v>142</v>
      </c>
      <c r="E1525" s="135">
        <v>400</v>
      </c>
      <c r="F1525" s="107" t="s">
        <v>143</v>
      </c>
      <c r="G1525" s="96"/>
      <c r="H1525" s="96"/>
      <c r="I1525" s="96"/>
      <c r="J1525" s="96"/>
      <c r="K1525" s="96"/>
      <c r="L1525" s="96"/>
      <c r="M1525" s="96"/>
      <c r="N1525" s="96"/>
      <c r="O1525" s="96"/>
    </row>
    <row r="1526" spans="4:15" outlineLevel="1" x14ac:dyDescent="0.2">
      <c r="D1526" s="114" t="s">
        <v>71</v>
      </c>
      <c r="E1526" s="135">
        <v>150</v>
      </c>
      <c r="F1526" s="132"/>
      <c r="G1526" s="96"/>
      <c r="H1526" s="96"/>
      <c r="I1526" s="96"/>
      <c r="J1526" s="96"/>
      <c r="K1526" s="96"/>
      <c r="L1526" s="96"/>
      <c r="M1526" s="96"/>
      <c r="N1526" s="96"/>
      <c r="O1526" s="96"/>
    </row>
    <row r="1527" spans="4:15" outlineLevel="1" x14ac:dyDescent="0.2">
      <c r="D1527" s="114" t="s">
        <v>72</v>
      </c>
      <c r="E1527" s="135">
        <v>400</v>
      </c>
      <c r="F1527" s="132" t="s">
        <v>206</v>
      </c>
      <c r="G1527" s="96"/>
      <c r="H1527" s="96"/>
      <c r="I1527" s="96"/>
      <c r="J1527" s="96"/>
      <c r="K1527" s="96"/>
      <c r="L1527" s="96"/>
      <c r="M1527" s="96"/>
      <c r="N1527" s="96"/>
      <c r="O1527" s="96"/>
    </row>
    <row r="1528" spans="4:15" outlineLevel="1" x14ac:dyDescent="0.2">
      <c r="D1528" s="114" t="s">
        <v>155</v>
      </c>
      <c r="E1528" s="135">
        <v>2000</v>
      </c>
      <c r="F1528" s="132" t="s">
        <v>156</v>
      </c>
      <c r="G1528" s="96"/>
      <c r="H1528" s="96"/>
      <c r="I1528" s="96"/>
      <c r="J1528" s="96"/>
      <c r="K1528" s="96"/>
      <c r="L1528" s="96"/>
      <c r="M1528" s="96"/>
      <c r="N1528" s="96"/>
      <c r="O1528" s="96"/>
    </row>
    <row r="1529" spans="4:15" outlineLevel="1" x14ac:dyDescent="0.2">
      <c r="D1529" s="114" t="s">
        <v>151</v>
      </c>
      <c r="E1529" s="135">
        <v>1200</v>
      </c>
      <c r="F1529" s="132" t="s">
        <v>133</v>
      </c>
      <c r="G1529" s="96"/>
      <c r="H1529" s="96"/>
      <c r="I1529" s="96"/>
      <c r="J1529" s="96"/>
      <c r="K1529" s="96"/>
      <c r="L1529" s="96"/>
      <c r="M1529" s="96"/>
      <c r="N1529" s="96"/>
      <c r="O1529" s="96"/>
    </row>
    <row r="1530" spans="4:15" outlineLevel="1" x14ac:dyDescent="0.2">
      <c r="D1530" s="114" t="s">
        <v>134</v>
      </c>
      <c r="E1530" s="135">
        <v>800</v>
      </c>
      <c r="F1530" s="132" t="s">
        <v>150</v>
      </c>
      <c r="G1530" s="96"/>
      <c r="H1530" s="96"/>
      <c r="I1530" s="96"/>
      <c r="J1530" s="96"/>
      <c r="K1530" s="96"/>
      <c r="L1530" s="96"/>
      <c r="M1530" s="96"/>
      <c r="N1530" s="96"/>
      <c r="O1530" s="96"/>
    </row>
    <row r="1531" spans="4:15" outlineLevel="1" x14ac:dyDescent="0.2">
      <c r="D1531" s="145" t="s">
        <v>65</v>
      </c>
      <c r="E1531" s="146">
        <f>SUM(E1522:E1530)</f>
        <v>6450</v>
      </c>
      <c r="F1531" s="132"/>
      <c r="G1531" s="96"/>
      <c r="H1531" s="96"/>
      <c r="I1531" s="96"/>
      <c r="J1531" s="96"/>
      <c r="K1531" s="96"/>
      <c r="L1531" s="96"/>
      <c r="M1531" s="96"/>
      <c r="N1531" s="96"/>
      <c r="O1531" s="96"/>
    </row>
    <row r="1532" spans="4:15" outlineLevel="1" x14ac:dyDescent="0.2">
      <c r="D1532" s="125"/>
      <c r="E1532" s="147"/>
      <c r="F1532" s="134"/>
      <c r="G1532" s="118"/>
      <c r="H1532" s="118"/>
      <c r="I1532" s="118"/>
      <c r="J1532" s="118"/>
      <c r="K1532" s="118"/>
      <c r="L1532" s="118"/>
      <c r="M1532" s="118"/>
      <c r="N1532" s="118"/>
      <c r="O1532" s="96"/>
    </row>
    <row r="1533" spans="4:15" outlineLevel="1" x14ac:dyDescent="0.2">
      <c r="D1533" s="145" t="s">
        <v>91</v>
      </c>
      <c r="E1533" s="149"/>
      <c r="F1533" s="96"/>
      <c r="G1533" s="96"/>
      <c r="H1533" s="96"/>
      <c r="I1533" s="96"/>
      <c r="J1533" s="96"/>
      <c r="K1533" s="96"/>
      <c r="L1533" s="96"/>
      <c r="M1533" s="96"/>
      <c r="N1533" s="96"/>
      <c r="O1533" s="96"/>
    </row>
    <row r="1534" spans="4:15" outlineLevel="1" x14ac:dyDescent="0.2">
      <c r="D1534" s="114" t="s">
        <v>139</v>
      </c>
      <c r="E1534" s="135">
        <v>1000</v>
      </c>
      <c r="F1534" s="96"/>
      <c r="G1534" s="96"/>
      <c r="H1534" s="96"/>
      <c r="I1534" s="96"/>
      <c r="J1534" s="96"/>
      <c r="K1534" s="96"/>
      <c r="L1534" s="96"/>
      <c r="M1534" s="96"/>
      <c r="N1534" s="96"/>
      <c r="O1534" s="96"/>
    </row>
    <row r="1535" spans="4:15" outlineLevel="1" x14ac:dyDescent="0.2">
      <c r="D1535" s="114" t="s">
        <v>140</v>
      </c>
      <c r="E1535" s="135">
        <v>500</v>
      </c>
      <c r="F1535" s="126"/>
      <c r="G1535" s="96"/>
      <c r="H1535" s="96"/>
      <c r="I1535" s="96"/>
      <c r="J1535" s="96"/>
      <c r="K1535" s="96"/>
      <c r="L1535" s="96"/>
      <c r="M1535" s="96"/>
      <c r="N1535" s="96"/>
      <c r="O1535" s="96"/>
    </row>
    <row r="1536" spans="4:15" outlineLevel="1" x14ac:dyDescent="0.2">
      <c r="D1536" s="114" t="s">
        <v>141</v>
      </c>
      <c r="E1536" s="144"/>
      <c r="F1536" s="127"/>
      <c r="G1536" s="96"/>
      <c r="H1536" s="96"/>
      <c r="I1536" s="96"/>
      <c r="J1536" s="96"/>
      <c r="K1536" s="96"/>
      <c r="L1536" s="96"/>
      <c r="M1536" s="96"/>
      <c r="N1536" s="96"/>
      <c r="O1536" s="96"/>
    </row>
    <row r="1537" spans="4:15" outlineLevel="1" x14ac:dyDescent="0.2">
      <c r="D1537" s="114" t="s">
        <v>142</v>
      </c>
      <c r="E1537" s="135">
        <v>0</v>
      </c>
      <c r="F1537" s="107"/>
      <c r="G1537" s="96"/>
      <c r="H1537" s="96"/>
      <c r="I1537" s="96"/>
      <c r="J1537" s="96"/>
      <c r="K1537" s="96"/>
      <c r="L1537" s="96"/>
      <c r="M1537" s="96"/>
      <c r="N1537" s="96"/>
      <c r="O1537" s="96"/>
    </row>
    <row r="1538" spans="4:15" outlineLevel="1" x14ac:dyDescent="0.2">
      <c r="D1538" s="114" t="s">
        <v>37</v>
      </c>
      <c r="E1538" s="135">
        <v>0</v>
      </c>
      <c r="F1538" s="132" t="s">
        <v>38</v>
      </c>
      <c r="G1538" s="96"/>
      <c r="H1538" s="96"/>
      <c r="I1538" s="96"/>
      <c r="J1538" s="96"/>
      <c r="K1538" s="96"/>
      <c r="L1538" s="96"/>
      <c r="M1538" s="96"/>
      <c r="N1538" s="96"/>
      <c r="O1538" s="96"/>
    </row>
    <row r="1539" spans="4:15" outlineLevel="1" x14ac:dyDescent="0.2">
      <c r="D1539" s="114" t="s">
        <v>151</v>
      </c>
      <c r="E1539" s="135">
        <v>1200</v>
      </c>
      <c r="F1539" s="132" t="s">
        <v>133</v>
      </c>
      <c r="G1539" s="96"/>
      <c r="H1539" s="96"/>
      <c r="I1539" s="96"/>
      <c r="J1539" s="96"/>
      <c r="K1539" s="96"/>
      <c r="L1539" s="96"/>
      <c r="M1539" s="96"/>
      <c r="N1539" s="96"/>
      <c r="O1539" s="96"/>
    </row>
    <row r="1540" spans="4:15" outlineLevel="1" x14ac:dyDescent="0.2">
      <c r="D1540" s="114" t="s">
        <v>134</v>
      </c>
      <c r="E1540" s="135">
        <v>800</v>
      </c>
      <c r="F1540" s="132" t="s">
        <v>150</v>
      </c>
      <c r="G1540" s="96"/>
      <c r="H1540" s="96"/>
      <c r="I1540" s="96"/>
      <c r="J1540" s="96"/>
      <c r="K1540" s="96"/>
      <c r="L1540" s="96"/>
      <c r="M1540" s="96"/>
      <c r="N1540" s="96"/>
      <c r="O1540" s="96"/>
    </row>
    <row r="1541" spans="4:15" outlineLevel="1" x14ac:dyDescent="0.2">
      <c r="D1541" s="145" t="s">
        <v>65</v>
      </c>
      <c r="E1541" s="146">
        <f>SUM(E1534:E1540)</f>
        <v>3500</v>
      </c>
      <c r="F1541" s="132"/>
      <c r="G1541" s="96"/>
      <c r="H1541" s="96"/>
      <c r="I1541" s="96"/>
      <c r="J1541" s="96"/>
      <c r="K1541" s="96"/>
      <c r="L1541" s="96"/>
      <c r="M1541" s="96"/>
      <c r="N1541" s="96"/>
      <c r="O1541" s="96"/>
    </row>
    <row r="1542" spans="4:15" outlineLevel="1" x14ac:dyDescent="0.2">
      <c r="D1542" s="125"/>
      <c r="E1542" s="147"/>
      <c r="F1542" s="134"/>
      <c r="G1542" s="118"/>
      <c r="H1542" s="118"/>
      <c r="I1542" s="118"/>
      <c r="J1542" s="118"/>
      <c r="K1542" s="118"/>
      <c r="L1542" s="118"/>
      <c r="M1542" s="118"/>
      <c r="N1542" s="118"/>
      <c r="O1542" s="96"/>
    </row>
    <row r="1543" spans="4:15" outlineLevel="1" x14ac:dyDescent="0.2">
      <c r="D1543" s="145" t="s">
        <v>198</v>
      </c>
      <c r="E1543" s="149"/>
      <c r="F1543" s="96"/>
      <c r="G1543" s="96"/>
      <c r="H1543" s="96"/>
      <c r="I1543" s="96"/>
      <c r="J1543" s="96"/>
      <c r="K1543" s="96"/>
      <c r="L1543" s="96"/>
      <c r="M1543" s="96"/>
      <c r="N1543" s="96"/>
      <c r="O1543" s="96"/>
    </row>
    <row r="1544" spans="4:15" outlineLevel="1" x14ac:dyDescent="0.2">
      <c r="D1544" s="114" t="s">
        <v>139</v>
      </c>
      <c r="E1544" s="135">
        <v>1000</v>
      </c>
      <c r="F1544" s="96"/>
      <c r="G1544" s="96"/>
      <c r="H1544" s="96"/>
      <c r="I1544" s="96"/>
      <c r="J1544" s="96"/>
      <c r="K1544" s="96"/>
      <c r="L1544" s="96"/>
      <c r="M1544" s="96"/>
      <c r="N1544" s="96"/>
      <c r="O1544" s="96"/>
    </row>
    <row r="1545" spans="4:15" outlineLevel="1" x14ac:dyDescent="0.2">
      <c r="D1545" s="114" t="s">
        <v>140</v>
      </c>
      <c r="E1545" s="135">
        <v>500</v>
      </c>
      <c r="F1545" s="126"/>
      <c r="G1545" s="96"/>
      <c r="H1545" s="96"/>
      <c r="I1545" s="96"/>
      <c r="J1545" s="96"/>
      <c r="K1545" s="96"/>
      <c r="L1545" s="96"/>
      <c r="M1545" s="96"/>
      <c r="N1545" s="96"/>
      <c r="O1545" s="96"/>
    </row>
    <row r="1546" spans="4:15" outlineLevel="1" x14ac:dyDescent="0.2">
      <c r="D1546" s="114" t="s">
        <v>141</v>
      </c>
      <c r="E1546" s="144"/>
      <c r="F1546" s="127"/>
      <c r="G1546" s="96"/>
      <c r="H1546" s="96"/>
      <c r="I1546" s="96"/>
      <c r="J1546" s="96"/>
      <c r="K1546" s="96"/>
      <c r="L1546" s="96"/>
      <c r="M1546" s="96"/>
      <c r="N1546" s="96"/>
      <c r="O1546" s="96"/>
    </row>
    <row r="1547" spans="4:15" outlineLevel="1" x14ac:dyDescent="0.2">
      <c r="D1547" s="114" t="s">
        <v>142</v>
      </c>
      <c r="E1547" s="135">
        <v>0</v>
      </c>
      <c r="F1547" s="107"/>
      <c r="G1547" s="96"/>
      <c r="H1547" s="96"/>
      <c r="I1547" s="96"/>
      <c r="J1547" s="96"/>
      <c r="K1547" s="96"/>
      <c r="L1547" s="96"/>
      <c r="M1547" s="96"/>
      <c r="N1547" s="96"/>
      <c r="O1547" s="96"/>
    </row>
    <row r="1548" spans="4:15" outlineLevel="1" x14ac:dyDescent="0.2">
      <c r="D1548" s="114" t="s">
        <v>37</v>
      </c>
      <c r="E1548" s="135">
        <v>0</v>
      </c>
      <c r="F1548" s="132" t="s">
        <v>38</v>
      </c>
      <c r="G1548" s="96"/>
      <c r="H1548" s="96"/>
      <c r="I1548" s="96"/>
      <c r="J1548" s="96"/>
      <c r="K1548" s="96"/>
      <c r="L1548" s="96"/>
      <c r="M1548" s="96"/>
      <c r="N1548" s="96"/>
      <c r="O1548" s="96"/>
    </row>
    <row r="1549" spans="4:15" outlineLevel="1" x14ac:dyDescent="0.2">
      <c r="D1549" s="114" t="s">
        <v>151</v>
      </c>
      <c r="E1549" s="135">
        <v>1200</v>
      </c>
      <c r="F1549" s="132" t="s">
        <v>133</v>
      </c>
      <c r="G1549" s="96"/>
      <c r="H1549" s="96"/>
      <c r="I1549" s="96"/>
      <c r="J1549" s="96"/>
      <c r="K1549" s="96"/>
      <c r="L1549" s="96"/>
      <c r="M1549" s="96"/>
      <c r="N1549" s="96"/>
      <c r="O1549" s="96"/>
    </row>
    <row r="1550" spans="4:15" outlineLevel="1" x14ac:dyDescent="0.2">
      <c r="D1550" s="114" t="s">
        <v>134</v>
      </c>
      <c r="E1550" s="135">
        <v>800</v>
      </c>
      <c r="F1550" s="132" t="s">
        <v>150</v>
      </c>
      <c r="G1550" s="96"/>
      <c r="H1550" s="96"/>
      <c r="I1550" s="96"/>
      <c r="J1550" s="96"/>
      <c r="K1550" s="96"/>
      <c r="L1550" s="96"/>
      <c r="M1550" s="96"/>
      <c r="N1550" s="96"/>
      <c r="O1550" s="96"/>
    </row>
    <row r="1551" spans="4:15" outlineLevel="1" x14ac:dyDescent="0.2">
      <c r="D1551" s="145" t="s">
        <v>65</v>
      </c>
      <c r="E1551" s="146">
        <f>SUM(E1544:E1550)</f>
        <v>3500</v>
      </c>
      <c r="F1551" s="132"/>
      <c r="G1551" s="96"/>
      <c r="H1551" s="96"/>
      <c r="I1551" s="96"/>
      <c r="J1551" s="96"/>
      <c r="K1551" s="96"/>
      <c r="L1551" s="96"/>
      <c r="M1551" s="96"/>
      <c r="N1551" s="96"/>
      <c r="O1551" s="96"/>
    </row>
    <row r="1552" spans="4:15" outlineLevel="1" x14ac:dyDescent="0.2">
      <c r="D1552" s="125"/>
      <c r="E1552" s="133"/>
      <c r="F1552" s="118"/>
      <c r="G1552" s="118"/>
      <c r="H1552" s="118"/>
      <c r="I1552" s="118"/>
      <c r="J1552" s="118"/>
      <c r="K1552" s="118"/>
      <c r="L1552" s="118"/>
      <c r="M1552" s="118"/>
      <c r="N1552" s="118"/>
      <c r="O1552" s="96"/>
    </row>
    <row r="1553" spans="4:15" outlineLevel="1" x14ac:dyDescent="0.2">
      <c r="D1553" s="145" t="s">
        <v>157</v>
      </c>
      <c r="E1553" s="149"/>
      <c r="F1553" s="96"/>
      <c r="G1553" s="96"/>
      <c r="H1553" s="96"/>
      <c r="I1553" s="96"/>
      <c r="J1553" s="96"/>
      <c r="K1553" s="96"/>
      <c r="L1553" s="96"/>
      <c r="M1553" s="96"/>
      <c r="N1553" s="96"/>
      <c r="O1553" s="96"/>
    </row>
    <row r="1554" spans="4:15" outlineLevel="1" x14ac:dyDescent="0.2">
      <c r="D1554" s="114" t="s">
        <v>139</v>
      </c>
      <c r="E1554" s="135">
        <v>1000</v>
      </c>
      <c r="F1554" s="96"/>
      <c r="G1554" s="96"/>
      <c r="H1554" s="96"/>
      <c r="I1554" s="96"/>
      <c r="J1554" s="96"/>
      <c r="K1554" s="96"/>
      <c r="L1554" s="96"/>
      <c r="M1554" s="96"/>
      <c r="N1554" s="96"/>
      <c r="O1554" s="96"/>
    </row>
    <row r="1555" spans="4:15" outlineLevel="1" x14ac:dyDescent="0.2">
      <c r="D1555" s="114" t="s">
        <v>140</v>
      </c>
      <c r="E1555" s="135">
        <v>500</v>
      </c>
      <c r="F1555" s="126"/>
      <c r="G1555" s="96"/>
      <c r="H1555" s="96"/>
      <c r="I1555" s="96"/>
      <c r="J1555" s="96"/>
      <c r="K1555" s="96"/>
      <c r="L1555" s="96"/>
      <c r="M1555" s="96"/>
      <c r="N1555" s="96"/>
      <c r="O1555" s="96"/>
    </row>
    <row r="1556" spans="4:15" outlineLevel="1" x14ac:dyDescent="0.2">
      <c r="D1556" s="114" t="s">
        <v>141</v>
      </c>
      <c r="E1556" s="144"/>
      <c r="F1556" s="127"/>
      <c r="G1556" s="96"/>
      <c r="H1556" s="96"/>
      <c r="I1556" s="96"/>
      <c r="J1556" s="96"/>
      <c r="K1556" s="96"/>
      <c r="L1556" s="96"/>
      <c r="M1556" s="96"/>
      <c r="N1556" s="96"/>
      <c r="O1556" s="96"/>
    </row>
    <row r="1557" spans="4:15" outlineLevel="1" x14ac:dyDescent="0.2">
      <c r="D1557" s="114" t="s">
        <v>142</v>
      </c>
      <c r="E1557" s="135">
        <v>0</v>
      </c>
      <c r="F1557" s="107"/>
      <c r="G1557" s="96"/>
      <c r="H1557" s="96"/>
      <c r="I1557" s="96"/>
      <c r="J1557" s="96"/>
      <c r="K1557" s="96"/>
      <c r="L1557" s="96"/>
      <c r="M1557" s="96"/>
      <c r="N1557" s="96"/>
      <c r="O1557" s="96"/>
    </row>
    <row r="1558" spans="4:15" outlineLevel="1" x14ac:dyDescent="0.2">
      <c r="D1558" s="114" t="s">
        <v>37</v>
      </c>
      <c r="E1558" s="135">
        <v>0</v>
      </c>
      <c r="F1558" s="132" t="s">
        <v>38</v>
      </c>
      <c r="G1558" s="96"/>
      <c r="H1558" s="96"/>
      <c r="I1558" s="96"/>
      <c r="J1558" s="96"/>
      <c r="K1558" s="96"/>
      <c r="L1558" s="96"/>
      <c r="M1558" s="96"/>
      <c r="N1558" s="96"/>
      <c r="O1558" s="96"/>
    </row>
    <row r="1559" spans="4:15" outlineLevel="1" x14ac:dyDescent="0.2">
      <c r="D1559" s="114" t="s">
        <v>151</v>
      </c>
      <c r="E1559" s="135">
        <v>1200</v>
      </c>
      <c r="F1559" s="132" t="s">
        <v>133</v>
      </c>
      <c r="G1559" s="96"/>
      <c r="H1559" s="96"/>
      <c r="I1559" s="96"/>
      <c r="J1559" s="96"/>
      <c r="K1559" s="96"/>
      <c r="L1559" s="96"/>
      <c r="M1559" s="96"/>
      <c r="N1559" s="96"/>
      <c r="O1559" s="96"/>
    </row>
    <row r="1560" spans="4:15" outlineLevel="1" x14ac:dyDescent="0.2">
      <c r="D1560" s="114" t="s">
        <v>134</v>
      </c>
      <c r="E1560" s="135">
        <v>800</v>
      </c>
      <c r="F1560" s="132" t="s">
        <v>150</v>
      </c>
      <c r="G1560" s="96"/>
      <c r="H1560" s="96"/>
      <c r="I1560" s="96"/>
      <c r="J1560" s="96"/>
      <c r="K1560" s="96"/>
      <c r="L1560" s="96"/>
      <c r="M1560" s="96"/>
      <c r="N1560" s="96"/>
      <c r="O1560" s="96"/>
    </row>
    <row r="1561" spans="4:15" outlineLevel="1" x14ac:dyDescent="0.2">
      <c r="D1561" s="145" t="s">
        <v>65</v>
      </c>
      <c r="E1561" s="146">
        <f>SUM(E1554:E1560)</f>
        <v>3500</v>
      </c>
      <c r="F1561" s="132"/>
      <c r="G1561" s="96"/>
      <c r="H1561" s="96"/>
      <c r="I1561" s="96"/>
      <c r="J1561" s="96"/>
      <c r="K1561" s="96"/>
      <c r="L1561" s="96"/>
      <c r="M1561" s="96"/>
      <c r="N1561" s="96"/>
      <c r="O1561" s="96"/>
    </row>
    <row r="1562" spans="4:15" outlineLevel="1" x14ac:dyDescent="0.2">
      <c r="D1562" s="125"/>
      <c r="E1562" s="147"/>
      <c r="F1562" s="134"/>
      <c r="G1562" s="118"/>
      <c r="H1562" s="118"/>
      <c r="I1562" s="118"/>
      <c r="J1562" s="118"/>
      <c r="K1562" s="118"/>
      <c r="L1562" s="118"/>
      <c r="M1562" s="118"/>
      <c r="N1562" s="118"/>
      <c r="O1562" s="96"/>
    </row>
    <row r="1563" spans="4:15" outlineLevel="1" x14ac:dyDescent="0.2">
      <c r="D1563" s="145" t="s">
        <v>34</v>
      </c>
      <c r="E1563" s="149"/>
      <c r="F1563" s="96"/>
      <c r="G1563" s="96"/>
      <c r="H1563" s="96"/>
      <c r="I1563" s="96"/>
      <c r="J1563" s="96"/>
      <c r="K1563" s="96"/>
      <c r="L1563" s="96"/>
      <c r="M1563" s="96"/>
      <c r="N1563" s="96"/>
      <c r="O1563" s="96"/>
    </row>
    <row r="1564" spans="4:15" outlineLevel="1" x14ac:dyDescent="0.2">
      <c r="D1564" s="114" t="s">
        <v>139</v>
      </c>
      <c r="E1564" s="135">
        <v>1000</v>
      </c>
      <c r="F1564" s="96"/>
      <c r="G1564" s="96"/>
      <c r="H1564" s="96"/>
      <c r="I1564" s="96"/>
      <c r="J1564" s="96"/>
      <c r="K1564" s="96"/>
      <c r="L1564" s="96"/>
      <c r="M1564" s="96"/>
      <c r="N1564" s="96"/>
      <c r="O1564" s="96"/>
    </row>
    <row r="1565" spans="4:15" outlineLevel="1" x14ac:dyDescent="0.2">
      <c r="D1565" s="114" t="s">
        <v>140</v>
      </c>
      <c r="E1565" s="135">
        <v>500</v>
      </c>
      <c r="F1565" s="126"/>
      <c r="G1565" s="96"/>
      <c r="H1565" s="96"/>
      <c r="I1565" s="96"/>
      <c r="J1565" s="96"/>
      <c r="K1565" s="96"/>
      <c r="L1565" s="96"/>
      <c r="M1565" s="96"/>
      <c r="N1565" s="96"/>
      <c r="O1565" s="96"/>
    </row>
    <row r="1566" spans="4:15" outlineLevel="1" x14ac:dyDescent="0.2">
      <c r="D1566" s="114" t="s">
        <v>141</v>
      </c>
      <c r="E1566" s="144"/>
      <c r="F1566" s="127"/>
      <c r="G1566" s="96"/>
      <c r="H1566" s="96"/>
      <c r="I1566" s="96"/>
      <c r="J1566" s="96"/>
      <c r="K1566" s="96"/>
      <c r="L1566" s="96"/>
      <c r="M1566" s="96"/>
      <c r="N1566" s="96"/>
      <c r="O1566" s="96"/>
    </row>
    <row r="1567" spans="4:15" outlineLevel="1" x14ac:dyDescent="0.2">
      <c r="D1567" s="114" t="s">
        <v>142</v>
      </c>
      <c r="E1567" s="135">
        <v>0</v>
      </c>
      <c r="F1567" s="107"/>
      <c r="G1567" s="96"/>
      <c r="H1567" s="96"/>
      <c r="I1567" s="96"/>
      <c r="J1567" s="96"/>
      <c r="K1567" s="96"/>
      <c r="L1567" s="96"/>
      <c r="M1567" s="96"/>
      <c r="N1567" s="96"/>
      <c r="O1567" s="96"/>
    </row>
    <row r="1568" spans="4:15" outlineLevel="1" x14ac:dyDescent="0.2">
      <c r="D1568" s="114" t="s">
        <v>37</v>
      </c>
      <c r="E1568" s="135">
        <v>0</v>
      </c>
      <c r="F1568" s="132" t="s">
        <v>38</v>
      </c>
      <c r="G1568" s="96"/>
      <c r="H1568" s="96"/>
      <c r="I1568" s="96"/>
      <c r="J1568" s="96"/>
      <c r="K1568" s="96"/>
      <c r="L1568" s="96"/>
      <c r="M1568" s="96"/>
      <c r="N1568" s="96"/>
      <c r="O1568" s="96"/>
    </row>
    <row r="1569" spans="4:15" outlineLevel="1" x14ac:dyDescent="0.2">
      <c r="D1569" s="114" t="s">
        <v>151</v>
      </c>
      <c r="E1569" s="135">
        <v>1200</v>
      </c>
      <c r="F1569" s="132" t="s">
        <v>133</v>
      </c>
      <c r="G1569" s="96"/>
      <c r="H1569" s="96"/>
      <c r="I1569" s="96"/>
      <c r="J1569" s="96"/>
      <c r="K1569" s="96"/>
      <c r="L1569" s="96"/>
      <c r="M1569" s="96"/>
      <c r="N1569" s="96"/>
      <c r="O1569" s="96"/>
    </row>
    <row r="1570" spans="4:15" outlineLevel="1" x14ac:dyDescent="0.2">
      <c r="D1570" s="114" t="s">
        <v>134</v>
      </c>
      <c r="E1570" s="135">
        <v>800</v>
      </c>
      <c r="F1570" s="132" t="s">
        <v>150</v>
      </c>
      <c r="G1570" s="96"/>
      <c r="H1570" s="96"/>
      <c r="I1570" s="96"/>
      <c r="J1570" s="96"/>
      <c r="K1570" s="96"/>
      <c r="L1570" s="96"/>
      <c r="M1570" s="96"/>
      <c r="N1570" s="96"/>
      <c r="O1570" s="96"/>
    </row>
    <row r="1571" spans="4:15" outlineLevel="1" x14ac:dyDescent="0.2">
      <c r="D1571" s="145" t="s">
        <v>65</v>
      </c>
      <c r="E1571" s="146">
        <f>SUM(E1564:E1570)</f>
        <v>3500</v>
      </c>
      <c r="F1571" s="132"/>
      <c r="G1571" s="96"/>
      <c r="H1571" s="96"/>
      <c r="I1571" s="96"/>
      <c r="J1571" s="96"/>
      <c r="K1571" s="96"/>
      <c r="L1571" s="96"/>
      <c r="M1571" s="96"/>
      <c r="N1571" s="96"/>
      <c r="O1571" s="96"/>
    </row>
    <row r="1572" spans="4:15" outlineLevel="1" x14ac:dyDescent="0.2">
      <c r="D1572" s="125"/>
      <c r="E1572" s="133"/>
      <c r="F1572" s="118"/>
      <c r="G1572" s="118"/>
      <c r="H1572" s="118"/>
      <c r="I1572" s="118"/>
      <c r="J1572" s="118"/>
      <c r="K1572" s="118"/>
      <c r="L1572" s="118"/>
      <c r="M1572" s="118"/>
      <c r="N1572" s="118"/>
      <c r="O1572" s="96"/>
    </row>
    <row r="1573" spans="4:15" s="27" customFormat="1" outlineLevel="1" x14ac:dyDescent="0.2">
      <c r="D1573" s="26"/>
      <c r="E1573" s="90"/>
      <c r="F1573" s="26"/>
      <c r="G1573" s="26"/>
      <c r="H1573" s="26"/>
      <c r="I1573" s="26"/>
      <c r="J1573" s="26"/>
      <c r="K1573" s="26"/>
      <c r="L1573" s="26"/>
      <c r="M1573" s="26"/>
      <c r="N1573" s="26"/>
      <c r="O1573" s="96"/>
    </row>
    <row r="1574" spans="4:15" s="27" customFormat="1" outlineLevel="1" x14ac:dyDescent="0.2">
      <c r="D1574" s="26"/>
      <c r="E1574" s="90"/>
      <c r="F1574" s="26"/>
      <c r="G1574" s="26"/>
      <c r="H1574" s="26"/>
      <c r="I1574" s="26"/>
      <c r="J1574" s="26"/>
      <c r="K1574" s="26"/>
      <c r="L1574" s="26"/>
      <c r="M1574" s="26"/>
      <c r="N1574" s="26"/>
      <c r="O1574" s="96"/>
    </row>
    <row r="1575" spans="4:15" outlineLevel="1" x14ac:dyDescent="0.2">
      <c r="F1575" s="8" t="s">
        <v>199</v>
      </c>
      <c r="O1575" s="96"/>
    </row>
    <row r="1576" spans="4:15" outlineLevel="1" x14ac:dyDescent="0.2">
      <c r="D1576" s="2" t="s">
        <v>35</v>
      </c>
      <c r="F1576" s="140" t="s">
        <v>60</v>
      </c>
      <c r="I1576" s="17">
        <f t="shared" ref="I1576:N1576" si="412">IF($F1576="yes",$E$1484,0)</f>
        <v>0</v>
      </c>
      <c r="J1576" s="17">
        <f t="shared" si="412"/>
        <v>0</v>
      </c>
      <c r="K1576" s="17">
        <f t="shared" si="412"/>
        <v>0</v>
      </c>
      <c r="L1576" s="17">
        <f t="shared" si="412"/>
        <v>0</v>
      </c>
      <c r="M1576" s="17">
        <f t="shared" si="412"/>
        <v>0</v>
      </c>
      <c r="N1576" s="17">
        <f t="shared" si="412"/>
        <v>0</v>
      </c>
      <c r="O1576" s="96"/>
    </row>
    <row r="1577" spans="4:15" outlineLevel="1" x14ac:dyDescent="0.2">
      <c r="D1577" s="2" t="s">
        <v>36</v>
      </c>
      <c r="F1577" s="140" t="s">
        <v>60</v>
      </c>
      <c r="I1577" s="17">
        <v>0</v>
      </c>
      <c r="J1577" s="17">
        <v>0</v>
      </c>
      <c r="K1577" s="17">
        <v>0</v>
      </c>
      <c r="L1577" s="17">
        <f>IF($F1577="yes",$E$1496,0)</f>
        <v>0</v>
      </c>
      <c r="M1577" s="17">
        <f>IF($F1577="yes",$E$1496,0)</f>
        <v>0</v>
      </c>
      <c r="N1577" s="17">
        <f>IF($F1577="yes",$E$1496,0)</f>
        <v>0</v>
      </c>
      <c r="O1577" s="96"/>
    </row>
    <row r="1578" spans="4:15" outlineLevel="1" x14ac:dyDescent="0.2">
      <c r="D1578" t="s">
        <v>3</v>
      </c>
      <c r="F1578" s="140" t="s">
        <v>60</v>
      </c>
      <c r="I1578" s="17">
        <v>0</v>
      </c>
      <c r="J1578" s="17">
        <v>0</v>
      </c>
      <c r="K1578" s="17">
        <v>0</v>
      </c>
      <c r="L1578" s="17">
        <f>IF($F1578="yes",$E$1508,0)</f>
        <v>0</v>
      </c>
      <c r="M1578" s="17">
        <f>IF($F1578="yes",$E$1508,0)</f>
        <v>0</v>
      </c>
      <c r="N1578" s="17">
        <f>IF($F1578="yes",$E$1508,0)</f>
        <v>0</v>
      </c>
      <c r="O1578" s="96"/>
    </row>
    <row r="1579" spans="4:15" outlineLevel="1" x14ac:dyDescent="0.2">
      <c r="D1579" s="2" t="s">
        <v>20</v>
      </c>
      <c r="F1579" s="140" t="s">
        <v>60</v>
      </c>
      <c r="I1579" s="17">
        <f t="shared" ref="I1579:N1579" si="413">IF($F1579="yes",$E$1519,0)</f>
        <v>0</v>
      </c>
      <c r="J1579" s="17">
        <f t="shared" si="413"/>
        <v>0</v>
      </c>
      <c r="K1579" s="17">
        <f t="shared" si="413"/>
        <v>0</v>
      </c>
      <c r="L1579" s="17">
        <f t="shared" si="413"/>
        <v>0</v>
      </c>
      <c r="M1579" s="17">
        <f t="shared" si="413"/>
        <v>0</v>
      </c>
      <c r="N1579" s="17">
        <f t="shared" si="413"/>
        <v>0</v>
      </c>
      <c r="O1579" s="96"/>
    </row>
    <row r="1580" spans="4:15" outlineLevel="1" x14ac:dyDescent="0.2">
      <c r="D1580" s="2" t="s">
        <v>21</v>
      </c>
      <c r="F1580" s="140" t="s">
        <v>60</v>
      </c>
      <c r="I1580" s="17">
        <f t="shared" ref="I1580:N1580" si="414">IF($F1580="yes",$E$1531,0)</f>
        <v>0</v>
      </c>
      <c r="J1580" s="17">
        <f t="shared" si="414"/>
        <v>0</v>
      </c>
      <c r="K1580" s="17">
        <f t="shared" si="414"/>
        <v>0</v>
      </c>
      <c r="L1580" s="17">
        <f t="shared" si="414"/>
        <v>0</v>
      </c>
      <c r="M1580" s="17">
        <f t="shared" si="414"/>
        <v>0</v>
      </c>
      <c r="N1580" s="17">
        <f t="shared" si="414"/>
        <v>0</v>
      </c>
      <c r="O1580" s="96"/>
    </row>
    <row r="1581" spans="4:15" outlineLevel="1" x14ac:dyDescent="0.2">
      <c r="D1581" s="2" t="s">
        <v>90</v>
      </c>
      <c r="F1581" s="140" t="s">
        <v>60</v>
      </c>
      <c r="I1581" s="17">
        <f t="shared" ref="I1581:N1581" si="415">IF($F1581="yes",$E$1541,0)</f>
        <v>0</v>
      </c>
      <c r="J1581" s="17">
        <f t="shared" si="415"/>
        <v>0</v>
      </c>
      <c r="K1581" s="17">
        <f t="shared" si="415"/>
        <v>0</v>
      </c>
      <c r="L1581" s="17">
        <f t="shared" si="415"/>
        <v>0</v>
      </c>
      <c r="M1581" s="17">
        <f t="shared" si="415"/>
        <v>0</v>
      </c>
      <c r="N1581" s="17">
        <f t="shared" si="415"/>
        <v>0</v>
      </c>
      <c r="O1581" s="96"/>
    </row>
    <row r="1582" spans="4:15" outlineLevel="1" x14ac:dyDescent="0.2">
      <c r="D1582" s="2" t="s">
        <v>39</v>
      </c>
      <c r="F1582" s="140" t="s">
        <v>60</v>
      </c>
      <c r="I1582" s="17">
        <f t="shared" ref="I1582:N1582" si="416">IF($F1582="yes",$E$1551,0)</f>
        <v>0</v>
      </c>
      <c r="J1582" s="17">
        <f t="shared" si="416"/>
        <v>0</v>
      </c>
      <c r="K1582" s="17">
        <f t="shared" si="416"/>
        <v>0</v>
      </c>
      <c r="L1582" s="17">
        <f t="shared" si="416"/>
        <v>0</v>
      </c>
      <c r="M1582" s="17">
        <f t="shared" si="416"/>
        <v>0</v>
      </c>
      <c r="N1582" s="17">
        <f t="shared" si="416"/>
        <v>0</v>
      </c>
      <c r="O1582" s="96"/>
    </row>
    <row r="1583" spans="4:15" outlineLevel="1" x14ac:dyDescent="0.2">
      <c r="D1583" s="2" t="s">
        <v>163</v>
      </c>
      <c r="F1583" s="140" t="s">
        <v>60</v>
      </c>
      <c r="I1583" s="17">
        <f t="shared" ref="I1583:N1583" si="417">IF($F1583="yes",$E$1561,0)</f>
        <v>0</v>
      </c>
      <c r="J1583" s="17">
        <f t="shared" si="417"/>
        <v>0</v>
      </c>
      <c r="K1583" s="17">
        <f t="shared" si="417"/>
        <v>0</v>
      </c>
      <c r="L1583" s="17">
        <f t="shared" si="417"/>
        <v>0</v>
      </c>
      <c r="M1583" s="17">
        <f t="shared" si="417"/>
        <v>0</v>
      </c>
      <c r="N1583" s="17">
        <f t="shared" si="417"/>
        <v>0</v>
      </c>
      <c r="O1583" s="96"/>
    </row>
    <row r="1584" spans="4:15" outlineLevel="1" x14ac:dyDescent="0.2">
      <c r="D1584" s="2" t="s">
        <v>164</v>
      </c>
      <c r="F1584" s="140" t="s">
        <v>60</v>
      </c>
      <c r="I1584" s="17">
        <f t="shared" ref="I1584:N1584" si="418">IF($F1584="yes",$E$1571,0)</f>
        <v>0</v>
      </c>
      <c r="J1584" s="17">
        <f t="shared" si="418"/>
        <v>0</v>
      </c>
      <c r="K1584" s="17">
        <f t="shared" si="418"/>
        <v>0</v>
      </c>
      <c r="L1584" s="17">
        <f t="shared" si="418"/>
        <v>0</v>
      </c>
      <c r="M1584" s="17">
        <f t="shared" si="418"/>
        <v>0</v>
      </c>
      <c r="N1584" s="17">
        <f t="shared" si="418"/>
        <v>0</v>
      </c>
      <c r="O1584" s="96"/>
    </row>
    <row r="1585" spans="4:15" ht="16" thickBot="1" x14ac:dyDescent="0.25">
      <c r="O1585" s="96"/>
    </row>
    <row r="1586" spans="4:15" ht="16" hidden="1" outlineLevel="1" thickBot="1" x14ac:dyDescent="0.25">
      <c r="D1586" s="10" t="s">
        <v>69</v>
      </c>
      <c r="E1586" s="88"/>
      <c r="F1586" s="88"/>
      <c r="G1586" s="89"/>
      <c r="H1586" s="19">
        <f t="shared" ref="H1586:M1586" si="419">SUM(H1576:H1584)</f>
        <v>0</v>
      </c>
      <c r="I1586" s="19">
        <f t="shared" si="419"/>
        <v>0</v>
      </c>
      <c r="J1586" s="19">
        <f t="shared" si="419"/>
        <v>0</v>
      </c>
      <c r="K1586" s="19">
        <f t="shared" si="419"/>
        <v>0</v>
      </c>
      <c r="L1586" s="19">
        <f t="shared" si="419"/>
        <v>0</v>
      </c>
      <c r="M1586" s="19">
        <f t="shared" si="419"/>
        <v>0</v>
      </c>
      <c r="N1586" s="19">
        <f t="shared" ref="N1586" si="420">SUM(N1576:N1584)</f>
        <v>0</v>
      </c>
      <c r="O1586" s="96"/>
    </row>
    <row r="1587" spans="4:15" hidden="1" outlineLevel="1" x14ac:dyDescent="0.2">
      <c r="O1587" s="96"/>
    </row>
    <row r="1588" spans="4:15" ht="16" hidden="1" outlineLevel="1" thickBot="1" x14ac:dyDescent="0.25">
      <c r="O1588" s="96"/>
    </row>
    <row r="1589" spans="4:15" ht="16" hidden="1" collapsed="1" thickBot="1" x14ac:dyDescent="0.25">
      <c r="O1589" s="96"/>
    </row>
    <row r="1590" spans="4:15" ht="16" hidden="1" thickBot="1" x14ac:dyDescent="0.25">
      <c r="O1590" s="96"/>
    </row>
    <row r="1591" spans="4:15" ht="16" hidden="1" thickBot="1" x14ac:dyDescent="0.25">
      <c r="O1591" s="96"/>
    </row>
    <row r="1592" spans="4:15" s="8" customFormat="1" ht="16" thickBot="1" x14ac:dyDescent="0.25">
      <c r="D1592" s="164" t="s">
        <v>75</v>
      </c>
      <c r="E1592" s="166"/>
      <c r="F1592" s="166"/>
      <c r="G1592" s="166"/>
      <c r="H1592" s="167">
        <f t="shared" ref="H1592:N1592" si="421">H1586+H1469+H1441+H1373+H1371+H1369+H1344+H402</f>
        <v>112365</v>
      </c>
      <c r="I1592" s="167">
        <f t="shared" si="421"/>
        <v>6080363.7029999997</v>
      </c>
      <c r="J1592" s="167">
        <f t="shared" si="421"/>
        <v>6223702.8773299996</v>
      </c>
      <c r="K1592" s="167">
        <f t="shared" si="421"/>
        <v>6593781.4818398999</v>
      </c>
      <c r="L1592" s="167">
        <f t="shared" si="421"/>
        <v>6960003.1766950963</v>
      </c>
      <c r="M1592" s="167">
        <f t="shared" si="421"/>
        <v>7014613.6376873301</v>
      </c>
      <c r="N1592" s="167">
        <f t="shared" si="421"/>
        <v>7198226.1972179525</v>
      </c>
      <c r="O1592" s="110"/>
    </row>
    <row r="1593" spans="4:15" x14ac:dyDescent="0.2">
      <c r="O1593" s="26"/>
    </row>
    <row r="1594" spans="4:15" x14ac:dyDescent="0.2">
      <c r="O1594" s="26"/>
    </row>
    <row r="1595" spans="4:15" x14ac:dyDescent="0.2">
      <c r="O1595" s="26"/>
    </row>
    <row r="1596" spans="4:15" x14ac:dyDescent="0.2">
      <c r="O1596" s="26"/>
    </row>
    <row r="1597" spans="4:15" x14ac:dyDescent="0.2">
      <c r="O1597" s="26"/>
    </row>
    <row r="1598" spans="4:15" x14ac:dyDescent="0.2">
      <c r="O1598" s="26"/>
    </row>
    <row r="1599" spans="4:15" x14ac:dyDescent="0.2">
      <c r="O1599" s="26"/>
    </row>
    <row r="1600" spans="4:15" x14ac:dyDescent="0.2">
      <c r="O1600" s="26"/>
    </row>
    <row r="1601" spans="15:15" x14ac:dyDescent="0.2">
      <c r="O1601" s="26"/>
    </row>
    <row r="1602" spans="15:15" x14ac:dyDescent="0.2">
      <c r="O1602" s="26"/>
    </row>
    <row r="1603" spans="15:15" x14ac:dyDescent="0.2">
      <c r="O1603" s="26"/>
    </row>
    <row r="1604" spans="15:15" x14ac:dyDescent="0.2">
      <c r="O1604" s="26"/>
    </row>
    <row r="1605" spans="15:15" x14ac:dyDescent="0.2">
      <c r="O1605" s="26"/>
    </row>
    <row r="1606" spans="15:15" x14ac:dyDescent="0.2">
      <c r="O1606" s="26"/>
    </row>
    <row r="1607" spans="15:15" x14ac:dyDescent="0.2">
      <c r="O1607" s="26"/>
    </row>
    <row r="1608" spans="15:15" x14ac:dyDescent="0.2">
      <c r="O1608" s="26"/>
    </row>
    <row r="1609" spans="15:15" x14ac:dyDescent="0.2">
      <c r="O1609" s="26"/>
    </row>
    <row r="1610" spans="15:15" x14ac:dyDescent="0.2">
      <c r="O1610" s="26"/>
    </row>
    <row r="1611" spans="15:15" x14ac:dyDescent="0.2">
      <c r="O1611" s="26"/>
    </row>
    <row r="1612" spans="15:15" x14ac:dyDescent="0.2">
      <c r="O1612" s="26"/>
    </row>
    <row r="1613" spans="15:15" x14ac:dyDescent="0.2">
      <c r="O1613" s="26"/>
    </row>
    <row r="1614" spans="15:15" x14ac:dyDescent="0.2">
      <c r="O1614" s="26"/>
    </row>
    <row r="1615" spans="15:15" x14ac:dyDescent="0.2">
      <c r="O1615" s="26"/>
    </row>
    <row r="1616" spans="15:15" x14ac:dyDescent="0.2">
      <c r="O1616" s="26"/>
    </row>
    <row r="1617" spans="15:15" x14ac:dyDescent="0.2">
      <c r="O1617" s="26"/>
    </row>
    <row r="1618" spans="15:15" x14ac:dyDescent="0.2">
      <c r="O1618" s="26"/>
    </row>
    <row r="1619" spans="15:15" x14ac:dyDescent="0.2">
      <c r="O1619" s="26"/>
    </row>
    <row r="1620" spans="15:15" x14ac:dyDescent="0.2">
      <c r="O1620" s="26"/>
    </row>
    <row r="1621" spans="15:15" x14ac:dyDescent="0.2">
      <c r="O1621" s="26"/>
    </row>
    <row r="1622" spans="15:15" x14ac:dyDescent="0.2">
      <c r="O1622" s="26"/>
    </row>
    <row r="1623" spans="15:15" x14ac:dyDescent="0.2">
      <c r="O1623" s="26"/>
    </row>
    <row r="1624" spans="15:15" x14ac:dyDescent="0.2">
      <c r="O1624" s="26"/>
    </row>
    <row r="1625" spans="15:15" x14ac:dyDescent="0.2">
      <c r="O1625" s="26"/>
    </row>
    <row r="1626" spans="15:15" x14ac:dyDescent="0.2">
      <c r="O1626" s="26"/>
    </row>
    <row r="1627" spans="15:15" x14ac:dyDescent="0.2">
      <c r="O1627" s="26"/>
    </row>
    <row r="1628" spans="15:15" x14ac:dyDescent="0.2">
      <c r="O1628" s="26"/>
    </row>
    <row r="1629" spans="15:15" x14ac:dyDescent="0.2">
      <c r="O1629" s="26"/>
    </row>
    <row r="1630" spans="15:15" x14ac:dyDescent="0.2">
      <c r="O1630" s="26"/>
    </row>
    <row r="1631" spans="15:15" x14ac:dyDescent="0.2">
      <c r="O1631" s="26"/>
    </row>
    <row r="1632" spans="15:15" x14ac:dyDescent="0.2">
      <c r="O1632" s="26"/>
    </row>
    <row r="1633" spans="15:15" x14ac:dyDescent="0.2">
      <c r="O1633" s="26"/>
    </row>
    <row r="1634" spans="15:15" x14ac:dyDescent="0.2">
      <c r="O1634" s="26"/>
    </row>
    <row r="1635" spans="15:15" x14ac:dyDescent="0.2">
      <c r="O1635" s="26"/>
    </row>
    <row r="1636" spans="15:15" x14ac:dyDescent="0.2">
      <c r="O1636" s="26"/>
    </row>
    <row r="1637" spans="15:15" x14ac:dyDescent="0.2">
      <c r="O1637" s="26"/>
    </row>
    <row r="1638" spans="15:15" x14ac:dyDescent="0.2">
      <c r="O1638" s="26"/>
    </row>
    <row r="1639" spans="15:15" x14ac:dyDescent="0.2">
      <c r="O1639" s="26"/>
    </row>
    <row r="1640" spans="15:15" x14ac:dyDescent="0.2">
      <c r="O1640" s="26"/>
    </row>
    <row r="1641" spans="15:15" x14ac:dyDescent="0.2">
      <c r="O1641" s="26"/>
    </row>
    <row r="1642" spans="15:15" x14ac:dyDescent="0.2">
      <c r="O1642" s="26"/>
    </row>
    <row r="1643" spans="15:15" x14ac:dyDescent="0.2">
      <c r="O1643" s="26"/>
    </row>
    <row r="1644" spans="15:15" x14ac:dyDescent="0.2">
      <c r="O1644" s="26"/>
    </row>
    <row r="1645" spans="15:15" x14ac:dyDescent="0.2">
      <c r="O1645" s="26"/>
    </row>
    <row r="1646" spans="15:15" x14ac:dyDescent="0.2">
      <c r="O1646" s="26"/>
    </row>
    <row r="1647" spans="15:15" x14ac:dyDescent="0.2">
      <c r="O1647" s="26"/>
    </row>
    <row r="1648" spans="15:15" x14ac:dyDescent="0.2">
      <c r="O1648" s="27"/>
    </row>
  </sheetData>
  <sheetProtection selectLockedCells="1"/>
  <protectedRanges>
    <protectedRange sqref="F1351:F1367 H1350:N1350 H1354:N1354 H1358:N1358 H1362:N1362 H1366:N1366" name="Part Time Employees"/>
    <protectedRange sqref="F1381:F1418" name="General Operating Expenses"/>
    <protectedRange sqref="F62:F86" name="Payroll Tax and Benefits"/>
    <protectedRange sqref="F27:F37" name="Government Funding"/>
    <protectedRange sqref="H24:N25" name="Title I and SPED"/>
    <protectedRange sqref="H7:N21" name="Student Input"/>
    <protectedRange sqref="H46:N52" name="Other Revenues"/>
    <protectedRange sqref="E108:E127 E100:E102 D91:N95" name="Administrator Inputs"/>
    <protectedRange sqref="D100:D102 F100:N100 F101:G102 H101:N103" name="Office Staff Inputs"/>
    <protectedRange sqref="D108:D115 H109:N127 F109:G115 F108:N108" name="Specialists and Electives"/>
    <protectedRange sqref="D136:N244" name="Teachers"/>
  </protectedRanges>
  <mergeCells count="2">
    <mergeCell ref="C730:C733"/>
    <mergeCell ref="E5:G6"/>
  </mergeCells>
  <phoneticPr fontId="21" type="noConversion"/>
  <pageMargins left="0.5" right="0.5" top="0.5" bottom="0.5" header="0.3" footer="0.3"/>
  <pageSetup scale="54" fitToHeight="25" orientation="landscape" r:id="rId1"/>
  <headerFooter>
    <oddHeader>&amp;C[INSERT School Name]</oddHeader>
  </headerFooter>
  <rowBreaks count="8" manualBreakCount="8">
    <brk id="55" max="13" man="1"/>
    <brk id="106" max="13" man="1"/>
    <brk id="177" max="13" man="1"/>
    <brk id="238" max="13" man="1"/>
    <brk id="1374" max="13" man="1"/>
    <brk id="1431" max="13" man="1"/>
    <brk id="1474" max="13" man="1"/>
    <brk id="1532" max="13" man="1"/>
  </rowBreaks>
  <ignoredErrors>
    <ignoredError sqref="I22:M22" formulaRange="1"/>
    <ignoredError sqref="J6 K6:M6 H91 H100 H108" unlockedFormula="1"/>
  </ignoredError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14:formula1>
            <xm:f>'County DSA'!$A$4:$A$21</xm:f>
          </x14:formula1>
          <xm:sqref>F37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M90"/>
  <sheetViews>
    <sheetView showGridLines="0" topLeftCell="C4" zoomScale="80" zoomScaleNormal="80" zoomScalePageLayoutView="80" workbookViewId="0">
      <selection activeCell="J9" sqref="J9"/>
    </sheetView>
  </sheetViews>
  <sheetFormatPr baseColWidth="10" defaultColWidth="8.83203125" defaultRowHeight="15" outlineLevelRow="1" x14ac:dyDescent="0.2"/>
  <cols>
    <col min="1" max="1" width="2.83203125" style="342" customWidth="1"/>
    <col min="2" max="2" width="60.1640625" style="342" customWidth="1"/>
    <col min="3" max="3" width="14.1640625" style="342" customWidth="1"/>
    <col min="4" max="4" width="17.1640625" style="342" customWidth="1"/>
    <col min="5" max="5" width="22.6640625" style="343" customWidth="1"/>
    <col min="6" max="6" width="12.6640625" style="342" bestFit="1" customWidth="1"/>
    <col min="7" max="7" width="13.6640625" style="342" bestFit="1" customWidth="1"/>
    <col min="8" max="8" width="13.5" style="342" customWidth="1"/>
    <col min="9" max="12" width="12.5" style="342" customWidth="1"/>
    <col min="13" max="13" width="27.83203125" style="342" bestFit="1" customWidth="1"/>
    <col min="14" max="15" width="8.83203125" style="342"/>
    <col min="16" max="16" width="17.1640625" style="342" customWidth="1"/>
    <col min="17" max="16384" width="8.83203125" style="342"/>
  </cols>
  <sheetData>
    <row r="1" spans="2:13" outlineLevel="1" x14ac:dyDescent="0.2"/>
    <row r="2" spans="2:13" outlineLevel="1" x14ac:dyDescent="0.2">
      <c r="B2" s="344" t="s">
        <v>334</v>
      </c>
    </row>
    <row r="3" spans="2:13" ht="16" outlineLevel="1" thickBot="1" x14ac:dyDescent="0.25"/>
    <row r="4" spans="2:13" s="350" customFormat="1" outlineLevel="1" x14ac:dyDescent="0.2">
      <c r="B4" s="345" t="s">
        <v>324</v>
      </c>
      <c r="C4" s="346"/>
      <c r="D4" s="347"/>
      <c r="E4" s="348"/>
      <c r="F4" s="349" t="str">
        <f>'School Inputs'!H4</f>
        <v>PLANNING</v>
      </c>
      <c r="G4" s="349" t="str">
        <f>'School Inputs'!I4</f>
        <v>YR 1</v>
      </c>
      <c r="H4" s="349" t="str">
        <f>'School Inputs'!J4</f>
        <v>YR 2</v>
      </c>
      <c r="I4" s="349" t="str">
        <f>'School Inputs'!K4</f>
        <v>YR 3</v>
      </c>
      <c r="J4" s="349" t="str">
        <f>'School Inputs'!L4</f>
        <v>YR 4</v>
      </c>
      <c r="K4" s="349" t="str">
        <f>'School Inputs'!M4</f>
        <v>YR 5</v>
      </c>
      <c r="L4" s="349" t="str">
        <f>'School Inputs'!N4</f>
        <v>YR 6</v>
      </c>
    </row>
    <row r="5" spans="2:13" ht="16" outlineLevel="1" thickBot="1" x14ac:dyDescent="0.25">
      <c r="B5" s="429" t="s">
        <v>309</v>
      </c>
      <c r="C5" s="430" t="s">
        <v>310</v>
      </c>
      <c r="D5" s="431"/>
      <c r="F5" s="353" t="str">
        <f>'School Inputs'!H5</f>
        <v>2017-2018</v>
      </c>
      <c r="G5" s="353" t="str">
        <f>'School Inputs'!I5</f>
        <v>2018-19</v>
      </c>
      <c r="H5" s="353" t="str">
        <f>'School Inputs'!J5</f>
        <v>2019-20</v>
      </c>
      <c r="I5" s="353" t="str">
        <f>'School Inputs'!K5</f>
        <v>2020-21</v>
      </c>
      <c r="J5" s="353" t="str">
        <f>'School Inputs'!L5</f>
        <v>2021-22</v>
      </c>
      <c r="K5" s="353" t="str">
        <f>'School Inputs'!M5</f>
        <v>2022-23</v>
      </c>
      <c r="L5" s="353" t="str">
        <f>'School Inputs'!N5</f>
        <v>2023-24</v>
      </c>
      <c r="M5" s="354"/>
    </row>
    <row r="6" spans="2:13" outlineLevel="1" x14ac:dyDescent="0.2">
      <c r="C6" s="350"/>
      <c r="F6" s="349">
        <f>'School Inputs'!H6</f>
        <v>2017</v>
      </c>
      <c r="G6" s="349">
        <f>'School Inputs'!I6</f>
        <v>2018</v>
      </c>
      <c r="H6" s="349">
        <f>'School Inputs'!J6</f>
        <v>2019</v>
      </c>
      <c r="I6" s="349">
        <f>'School Inputs'!K6</f>
        <v>2020</v>
      </c>
      <c r="J6" s="349">
        <f>'School Inputs'!L6</f>
        <v>2021</v>
      </c>
      <c r="K6" s="349">
        <f>'School Inputs'!M6</f>
        <v>2022</v>
      </c>
      <c r="L6" s="349">
        <f>'School Inputs'!N6</f>
        <v>2023</v>
      </c>
      <c r="M6" s="354"/>
    </row>
    <row r="7" spans="2:13" outlineLevel="1" x14ac:dyDescent="0.2">
      <c r="B7" s="355" t="s">
        <v>300</v>
      </c>
      <c r="F7" s="351"/>
      <c r="G7" s="351"/>
      <c r="H7" s="351"/>
      <c r="I7" s="351"/>
      <c r="J7" s="351"/>
      <c r="K7" s="351"/>
      <c r="L7" s="351"/>
      <c r="M7" s="354"/>
    </row>
    <row r="8" spans="2:13" outlineLevel="1" x14ac:dyDescent="0.2">
      <c r="C8" s="350"/>
      <c r="E8" s="342"/>
      <c r="F8" s="351"/>
      <c r="G8" s="351"/>
      <c r="H8" s="351"/>
      <c r="I8" s="351"/>
      <c r="J8" s="351"/>
      <c r="K8" s="351"/>
      <c r="L8" s="351"/>
      <c r="M8" s="354"/>
    </row>
    <row r="9" spans="2:13" outlineLevel="1" x14ac:dyDescent="0.2">
      <c r="B9" s="355" t="s">
        <v>303</v>
      </c>
      <c r="C9" s="350"/>
      <c r="E9" s="342"/>
      <c r="F9" s="239">
        <v>600</v>
      </c>
      <c r="G9" s="239">
        <v>90000</v>
      </c>
      <c r="H9" s="239">
        <v>90000</v>
      </c>
      <c r="I9" s="239">
        <v>90000</v>
      </c>
      <c r="J9" s="239">
        <v>90000</v>
      </c>
      <c r="K9" s="239">
        <v>90000</v>
      </c>
      <c r="L9" s="239">
        <v>90000</v>
      </c>
      <c r="M9" s="354"/>
    </row>
    <row r="10" spans="2:13" outlineLevel="1" x14ac:dyDescent="0.2">
      <c r="C10" s="350"/>
      <c r="E10" s="342"/>
      <c r="F10" s="351"/>
      <c r="G10" s="351"/>
      <c r="H10" s="351"/>
      <c r="I10" s="351"/>
      <c r="J10" s="351"/>
      <c r="K10" s="351"/>
      <c r="L10" s="351"/>
      <c r="M10" s="354"/>
    </row>
    <row r="11" spans="2:13" outlineLevel="1" x14ac:dyDescent="0.2">
      <c r="B11" s="356" t="s">
        <v>295</v>
      </c>
      <c r="C11" s="250">
        <v>18.25</v>
      </c>
      <c r="D11" s="356" t="s">
        <v>268</v>
      </c>
      <c r="E11" s="358" t="s">
        <v>296</v>
      </c>
      <c r="F11" s="434">
        <v>10950</v>
      </c>
      <c r="G11" s="434">
        <v>1642500</v>
      </c>
      <c r="H11" s="434">
        <f>G11*1.02</f>
        <v>1675350</v>
      </c>
      <c r="I11" s="434">
        <f>H11*1.02</f>
        <v>1708857</v>
      </c>
      <c r="J11" s="434">
        <f>I11*1.02</f>
        <v>1743034.1400000001</v>
      </c>
      <c r="K11" s="434">
        <f>J11*1.02</f>
        <v>1777894.8228000002</v>
      </c>
      <c r="L11" s="434">
        <f>K11*1.02</f>
        <v>1813452.7192560001</v>
      </c>
      <c r="M11" s="354"/>
    </row>
    <row r="12" spans="2:13" outlineLevel="1" x14ac:dyDescent="0.2">
      <c r="B12" s="342" t="s">
        <v>18</v>
      </c>
      <c r="C12" s="250">
        <v>0.44</v>
      </c>
      <c r="D12" s="342" t="s">
        <v>268</v>
      </c>
      <c r="E12" s="342"/>
      <c r="F12" s="359">
        <f t="shared" ref="F12:L12" si="0">F9*$C$12</f>
        <v>264</v>
      </c>
      <c r="G12" s="359">
        <f t="shared" si="0"/>
        <v>39600</v>
      </c>
      <c r="H12" s="359">
        <f t="shared" si="0"/>
        <v>39600</v>
      </c>
      <c r="I12" s="359">
        <f t="shared" si="0"/>
        <v>39600</v>
      </c>
      <c r="J12" s="359">
        <f t="shared" si="0"/>
        <v>39600</v>
      </c>
      <c r="K12" s="359">
        <f t="shared" si="0"/>
        <v>39600</v>
      </c>
      <c r="L12" s="359">
        <f t="shared" si="0"/>
        <v>39600</v>
      </c>
      <c r="M12" s="354"/>
    </row>
    <row r="13" spans="2:13" outlineLevel="1" x14ac:dyDescent="0.2">
      <c r="B13" s="241" t="s">
        <v>322</v>
      </c>
      <c r="C13" s="250">
        <v>1.1499999999999999</v>
      </c>
      <c r="D13" s="342" t="s">
        <v>268</v>
      </c>
      <c r="E13" s="342"/>
      <c r="F13" s="359">
        <f t="shared" ref="F13:L13" si="1">F9*$C$13</f>
        <v>690</v>
      </c>
      <c r="G13" s="359">
        <f t="shared" si="1"/>
        <v>103499.99999999999</v>
      </c>
      <c r="H13" s="359">
        <f t="shared" si="1"/>
        <v>103499.99999999999</v>
      </c>
      <c r="I13" s="359">
        <f t="shared" si="1"/>
        <v>103499.99999999999</v>
      </c>
      <c r="J13" s="359">
        <f t="shared" si="1"/>
        <v>103499.99999999999</v>
      </c>
      <c r="K13" s="359">
        <f t="shared" si="1"/>
        <v>103499.99999999999</v>
      </c>
      <c r="L13" s="359">
        <f t="shared" si="1"/>
        <v>103499.99999999999</v>
      </c>
      <c r="M13" s="354"/>
    </row>
    <row r="14" spans="2:13" outlineLevel="1" x14ac:dyDescent="0.2">
      <c r="B14" s="241" t="s">
        <v>299</v>
      </c>
      <c r="C14" s="251"/>
      <c r="D14" s="342" t="s">
        <v>298</v>
      </c>
      <c r="E14" s="351" t="s">
        <v>297</v>
      </c>
      <c r="F14" s="360">
        <f>C14</f>
        <v>0</v>
      </c>
      <c r="G14" s="359"/>
      <c r="H14" s="359"/>
      <c r="I14" s="359"/>
      <c r="J14" s="359"/>
      <c r="K14" s="359"/>
      <c r="L14" s="359"/>
      <c r="M14" s="354"/>
    </row>
    <row r="15" spans="2:13" s="355" customFormat="1" outlineLevel="1" x14ac:dyDescent="0.2">
      <c r="B15" s="361" t="s">
        <v>312</v>
      </c>
      <c r="C15" s="344"/>
      <c r="F15" s="432">
        <f t="shared" ref="F15:L15" si="2">SUM(F11:F14)</f>
        <v>11904</v>
      </c>
      <c r="G15" s="432">
        <f t="shared" si="2"/>
        <v>1785600</v>
      </c>
      <c r="H15" s="432">
        <f t="shared" si="2"/>
        <v>1818450</v>
      </c>
      <c r="I15" s="432">
        <f t="shared" si="2"/>
        <v>1851957</v>
      </c>
      <c r="J15" s="432">
        <f t="shared" si="2"/>
        <v>1886134.1400000001</v>
      </c>
      <c r="K15" s="432">
        <f t="shared" si="2"/>
        <v>1920994.8228000002</v>
      </c>
      <c r="L15" s="432">
        <f t="shared" si="2"/>
        <v>1956552.7192560001</v>
      </c>
      <c r="M15" s="362"/>
    </row>
    <row r="16" spans="2:13" outlineLevel="1" x14ac:dyDescent="0.2">
      <c r="C16" s="350"/>
      <c r="E16" s="342"/>
      <c r="F16" s="358"/>
      <c r="M16" s="354"/>
    </row>
    <row r="17" spans="2:13" ht="15" hidden="1" customHeight="1" outlineLevel="1" x14ac:dyDescent="0.2">
      <c r="B17" s="344" t="s">
        <v>301</v>
      </c>
      <c r="C17" s="363"/>
      <c r="D17" s="356"/>
      <c r="F17" s="364"/>
      <c r="G17" s="365"/>
      <c r="H17" s="365"/>
      <c r="I17" s="365"/>
      <c r="J17" s="365"/>
      <c r="K17" s="365"/>
      <c r="L17" s="365"/>
      <c r="M17" s="354"/>
    </row>
    <row r="18" spans="2:13" ht="15" hidden="1" customHeight="1" outlineLevel="1" x14ac:dyDescent="0.2">
      <c r="B18" s="344"/>
      <c r="C18" s="363"/>
      <c r="D18" s="356"/>
      <c r="F18" s="364"/>
      <c r="G18" s="365"/>
      <c r="H18" s="365"/>
      <c r="I18" s="365"/>
      <c r="J18" s="365"/>
      <c r="K18" s="365"/>
      <c r="L18" s="365"/>
      <c r="M18" s="354"/>
    </row>
    <row r="19" spans="2:13" ht="15" hidden="1" customHeight="1" outlineLevel="1" x14ac:dyDescent="0.2">
      <c r="B19" s="342" t="s">
        <v>302</v>
      </c>
      <c r="C19" s="352">
        <v>40000</v>
      </c>
      <c r="E19" s="342"/>
      <c r="F19" s="358"/>
      <c r="M19" s="354"/>
    </row>
    <row r="20" spans="2:13" ht="15" hidden="1" customHeight="1" outlineLevel="1" x14ac:dyDescent="0.2">
      <c r="C20" s="350"/>
      <c r="E20" s="342"/>
      <c r="F20" s="358"/>
      <c r="M20" s="354"/>
    </row>
    <row r="21" spans="2:13" ht="15" hidden="1" customHeight="1" outlineLevel="1" x14ac:dyDescent="0.2">
      <c r="B21" s="356" t="s">
        <v>304</v>
      </c>
      <c r="C21" s="357">
        <v>30</v>
      </c>
      <c r="D21" s="342" t="s">
        <v>268</v>
      </c>
      <c r="F21" s="358"/>
      <c r="G21" s="366"/>
      <c r="H21" s="366"/>
      <c r="I21" s="366"/>
      <c r="J21" s="366"/>
      <c r="K21" s="366"/>
      <c r="L21" s="366"/>
      <c r="M21" s="354"/>
    </row>
    <row r="22" spans="2:13" ht="15" hidden="1" customHeight="1" outlineLevel="1" x14ac:dyDescent="0.2">
      <c r="C22" s="350"/>
      <c r="E22" s="342"/>
      <c r="F22" s="358"/>
      <c r="M22" s="354"/>
    </row>
    <row r="23" spans="2:13" ht="15" hidden="1" customHeight="1" outlineLevel="1" x14ac:dyDescent="0.2">
      <c r="B23" s="342" t="s">
        <v>305</v>
      </c>
      <c r="C23" s="359">
        <f>C19*C21</f>
        <v>1200000</v>
      </c>
      <c r="E23" s="342"/>
      <c r="F23" s="358"/>
      <c r="M23" s="354"/>
    </row>
    <row r="24" spans="2:13" ht="15" hidden="1" customHeight="1" outlineLevel="1" x14ac:dyDescent="0.2">
      <c r="C24" s="350"/>
      <c r="E24" s="342"/>
      <c r="F24" s="358"/>
      <c r="M24" s="354"/>
    </row>
    <row r="25" spans="2:13" ht="15" hidden="1" customHeight="1" outlineLevel="1" x14ac:dyDescent="0.2">
      <c r="B25" s="356" t="s">
        <v>306</v>
      </c>
      <c r="C25" s="357">
        <v>50</v>
      </c>
      <c r="D25" s="356" t="s">
        <v>268</v>
      </c>
      <c r="E25" s="342"/>
      <c r="F25" s="358"/>
      <c r="M25" s="354"/>
    </row>
    <row r="26" spans="2:13" ht="15" hidden="1" customHeight="1" outlineLevel="1" x14ac:dyDescent="0.2">
      <c r="B26" s="356"/>
      <c r="C26" s="367"/>
      <c r="D26" s="356"/>
      <c r="E26" s="342"/>
      <c r="F26" s="358"/>
      <c r="M26" s="354"/>
    </row>
    <row r="27" spans="2:13" ht="15" hidden="1" customHeight="1" outlineLevel="1" x14ac:dyDescent="0.2">
      <c r="B27" s="356" t="s">
        <v>307</v>
      </c>
      <c r="C27" s="359">
        <f>C19*C25</f>
        <v>2000000</v>
      </c>
      <c r="D27" s="356"/>
      <c r="E27" s="342"/>
      <c r="F27" s="358"/>
      <c r="M27" s="354"/>
    </row>
    <row r="28" spans="2:13" ht="15" hidden="1" customHeight="1" outlineLevel="1" x14ac:dyDescent="0.2">
      <c r="B28" s="356"/>
      <c r="C28" s="367"/>
      <c r="D28" s="356"/>
      <c r="E28" s="342"/>
      <c r="F28" s="358"/>
      <c r="M28" s="354"/>
    </row>
    <row r="29" spans="2:13" ht="15" hidden="1" customHeight="1" outlineLevel="1" x14ac:dyDescent="0.2">
      <c r="B29" s="355" t="s">
        <v>308</v>
      </c>
      <c r="C29" s="368">
        <f>C23+C27</f>
        <v>3200000</v>
      </c>
      <c r="E29" s="342"/>
      <c r="M29" s="354"/>
    </row>
    <row r="30" spans="2:13" ht="15" hidden="1" customHeight="1" outlineLevel="1" x14ac:dyDescent="0.2">
      <c r="B30" s="356"/>
      <c r="C30" s="368"/>
      <c r="E30" s="342"/>
      <c r="M30" s="354"/>
    </row>
    <row r="31" spans="2:13" ht="15" hidden="1" customHeight="1" outlineLevel="1" x14ac:dyDescent="0.2">
      <c r="C31" s="350"/>
      <c r="E31" s="342"/>
      <c r="M31" s="354"/>
    </row>
    <row r="32" spans="2:13" ht="15" hidden="1" customHeight="1" outlineLevel="1" x14ac:dyDescent="0.2">
      <c r="B32" s="241" t="s">
        <v>169</v>
      </c>
      <c r="C32" s="369">
        <v>0.1</v>
      </c>
      <c r="D32" s="356" t="s">
        <v>98</v>
      </c>
      <c r="E32" s="342"/>
      <c r="M32" s="354"/>
    </row>
    <row r="33" spans="2:13" ht="15" hidden="1" customHeight="1" outlineLevel="1" x14ac:dyDescent="0.2">
      <c r="C33" s="350"/>
      <c r="E33" s="342"/>
      <c r="M33" s="354"/>
    </row>
    <row r="34" spans="2:13" ht="15" hidden="1" customHeight="1" outlineLevel="1" x14ac:dyDescent="0.2">
      <c r="B34" s="370" t="s">
        <v>99</v>
      </c>
      <c r="C34" s="371">
        <f>C29*(1-C32)</f>
        <v>2880000</v>
      </c>
      <c r="E34" s="342"/>
      <c r="M34" s="354"/>
    </row>
    <row r="35" spans="2:13" ht="15" hidden="1" customHeight="1" outlineLevel="1" x14ac:dyDescent="0.2">
      <c r="B35" s="356" t="s">
        <v>89</v>
      </c>
      <c r="C35" s="352">
        <v>25</v>
      </c>
      <c r="D35" s="351"/>
      <c r="E35" s="342"/>
      <c r="M35" s="354"/>
    </row>
    <row r="36" spans="2:13" ht="15" hidden="1" customHeight="1" outlineLevel="1" x14ac:dyDescent="0.2">
      <c r="B36" s="356" t="s">
        <v>40</v>
      </c>
      <c r="C36" s="369">
        <v>7.0000000000000007E-2</v>
      </c>
      <c r="E36" s="342"/>
      <c r="M36" s="354"/>
    </row>
    <row r="37" spans="2:13" ht="15" hidden="1" customHeight="1" outlineLevel="1" x14ac:dyDescent="0.2">
      <c r="C37" s="350"/>
      <c r="E37" s="342"/>
      <c r="G37" s="351"/>
      <c r="H37" s="351"/>
      <c r="I37" s="351"/>
      <c r="J37" s="351"/>
      <c r="K37" s="351"/>
      <c r="L37" s="351"/>
      <c r="M37" s="354"/>
    </row>
    <row r="38" spans="2:13" ht="15" hidden="1" customHeight="1" outlineLevel="1" x14ac:dyDescent="0.2">
      <c r="B38" s="356" t="s">
        <v>41</v>
      </c>
      <c r="C38" s="372">
        <f>PMT(C36/12,C35*12,-C34,0)</f>
        <v>20355.240881522641</v>
      </c>
      <c r="E38" s="342"/>
      <c r="G38" s="351"/>
      <c r="H38" s="351"/>
      <c r="I38" s="351"/>
      <c r="J38" s="351"/>
      <c r="K38" s="351"/>
      <c r="L38" s="351"/>
      <c r="M38" s="354"/>
    </row>
    <row r="39" spans="2:13" ht="15" hidden="1" customHeight="1" outlineLevel="1" x14ac:dyDescent="0.2">
      <c r="B39" s="373" t="s">
        <v>42</v>
      </c>
      <c r="C39" s="374">
        <f>C38*12</f>
        <v>244262.8905782717</v>
      </c>
      <c r="D39" s="375"/>
      <c r="E39" s="375"/>
      <c r="F39" s="375"/>
      <c r="G39" s="376">
        <f t="shared" ref="G39:L39" si="3">$C$39</f>
        <v>244262.8905782717</v>
      </c>
      <c r="H39" s="376">
        <f t="shared" si="3"/>
        <v>244262.8905782717</v>
      </c>
      <c r="I39" s="376">
        <f t="shared" si="3"/>
        <v>244262.8905782717</v>
      </c>
      <c r="J39" s="376">
        <f t="shared" si="3"/>
        <v>244262.8905782717</v>
      </c>
      <c r="K39" s="376">
        <f t="shared" si="3"/>
        <v>244262.8905782717</v>
      </c>
      <c r="L39" s="376">
        <f t="shared" si="3"/>
        <v>244262.8905782717</v>
      </c>
      <c r="M39" s="354"/>
    </row>
    <row r="40" spans="2:13" ht="15" hidden="1" customHeight="1" outlineLevel="1" x14ac:dyDescent="0.2">
      <c r="E40" s="342"/>
      <c r="G40" s="351"/>
      <c r="H40" s="351"/>
      <c r="I40" s="351"/>
      <c r="J40" s="351"/>
      <c r="K40" s="351"/>
      <c r="L40" s="351"/>
      <c r="M40" s="354"/>
    </row>
    <row r="41" spans="2:13" ht="15" hidden="1" customHeight="1" outlineLevel="1" x14ac:dyDescent="0.2">
      <c r="B41" s="342" t="s">
        <v>323</v>
      </c>
      <c r="C41" s="357">
        <v>2</v>
      </c>
      <c r="D41" s="342" t="s">
        <v>268</v>
      </c>
      <c r="E41" s="342"/>
      <c r="G41" s="359">
        <f t="shared" ref="G41:L41" si="4">$C$41*$C$19</f>
        <v>80000</v>
      </c>
      <c r="H41" s="359">
        <f t="shared" si="4"/>
        <v>80000</v>
      </c>
      <c r="I41" s="359">
        <f t="shared" si="4"/>
        <v>80000</v>
      </c>
      <c r="J41" s="359">
        <f t="shared" si="4"/>
        <v>80000</v>
      </c>
      <c r="K41" s="359">
        <f t="shared" si="4"/>
        <v>80000</v>
      </c>
      <c r="L41" s="359">
        <f t="shared" si="4"/>
        <v>80000</v>
      </c>
      <c r="M41" s="354"/>
    </row>
    <row r="42" spans="2:13" ht="15" hidden="1" customHeight="1" outlineLevel="1" x14ac:dyDescent="0.2">
      <c r="B42" s="241" t="s">
        <v>322</v>
      </c>
      <c r="C42" s="357">
        <v>2</v>
      </c>
      <c r="D42" s="342" t="s">
        <v>268</v>
      </c>
      <c r="E42" s="342"/>
      <c r="G42" s="359">
        <f t="shared" ref="G42:L42" si="5">$C$42*$C$19</f>
        <v>80000</v>
      </c>
      <c r="H42" s="359">
        <f t="shared" si="5"/>
        <v>80000</v>
      </c>
      <c r="I42" s="359">
        <f t="shared" si="5"/>
        <v>80000</v>
      </c>
      <c r="J42" s="359">
        <f t="shared" si="5"/>
        <v>80000</v>
      </c>
      <c r="K42" s="359">
        <f t="shared" si="5"/>
        <v>80000</v>
      </c>
      <c r="L42" s="359">
        <f t="shared" si="5"/>
        <v>80000</v>
      </c>
      <c r="M42" s="354"/>
    </row>
    <row r="43" spans="2:13" ht="15" hidden="1" customHeight="1" outlineLevel="1" x14ac:dyDescent="0.2">
      <c r="E43" s="342"/>
      <c r="G43" s="377"/>
      <c r="H43" s="377"/>
      <c r="I43" s="377"/>
      <c r="J43" s="377"/>
      <c r="K43" s="377"/>
      <c r="L43" s="377"/>
      <c r="M43" s="354"/>
    </row>
    <row r="44" spans="2:13" ht="15" hidden="1" customHeight="1" outlineLevel="1" x14ac:dyDescent="0.2">
      <c r="B44" s="342" t="s">
        <v>313</v>
      </c>
      <c r="E44" s="342"/>
      <c r="F44" s="377">
        <f>C29*C32</f>
        <v>320000</v>
      </c>
      <c r="G44" s="377"/>
      <c r="H44" s="377"/>
      <c r="I44" s="377"/>
      <c r="J44" s="377"/>
      <c r="K44" s="377"/>
      <c r="L44" s="377"/>
      <c r="M44" s="354"/>
    </row>
    <row r="45" spans="2:13" ht="15" hidden="1" customHeight="1" outlineLevel="1" x14ac:dyDescent="0.2">
      <c r="B45" s="342" t="s">
        <v>314</v>
      </c>
      <c r="E45" s="342"/>
      <c r="F45" s="359">
        <f>C38*6</f>
        <v>122131.44528913585</v>
      </c>
      <c r="G45" s="377"/>
      <c r="H45" s="377"/>
      <c r="I45" s="377"/>
      <c r="J45" s="377"/>
      <c r="K45" s="377"/>
      <c r="L45" s="377"/>
      <c r="M45" s="354"/>
    </row>
    <row r="46" spans="2:13" ht="15" hidden="1" customHeight="1" outlineLevel="1" x14ac:dyDescent="0.2">
      <c r="E46" s="342"/>
      <c r="G46" s="377"/>
      <c r="H46" s="377"/>
      <c r="I46" s="377"/>
      <c r="J46" s="377"/>
      <c r="K46" s="377"/>
      <c r="L46" s="377"/>
      <c r="M46" s="354"/>
    </row>
    <row r="47" spans="2:13" ht="15" hidden="1" customHeight="1" outlineLevel="1" x14ac:dyDescent="0.2">
      <c r="E47" s="342"/>
      <c r="G47" s="377"/>
      <c r="H47" s="377"/>
      <c r="I47" s="377"/>
      <c r="J47" s="377"/>
      <c r="K47" s="377"/>
      <c r="L47" s="377"/>
      <c r="M47" s="354"/>
    </row>
    <row r="48" spans="2:13" ht="15" hidden="1" customHeight="1" outlineLevel="1" x14ac:dyDescent="0.2">
      <c r="B48" s="355" t="s">
        <v>311</v>
      </c>
      <c r="C48" s="355"/>
      <c r="D48" s="355"/>
      <c r="E48" s="355"/>
      <c r="F48" s="378">
        <f t="shared" ref="F48:K48" si="6">SUM(F39:F45)</f>
        <v>442131.44528913585</v>
      </c>
      <c r="G48" s="378">
        <f t="shared" si="6"/>
        <v>404262.8905782717</v>
      </c>
      <c r="H48" s="378">
        <f t="shared" si="6"/>
        <v>404262.8905782717</v>
      </c>
      <c r="I48" s="378">
        <f t="shared" si="6"/>
        <v>404262.8905782717</v>
      </c>
      <c r="J48" s="378">
        <f t="shared" si="6"/>
        <v>404262.8905782717</v>
      </c>
      <c r="K48" s="378">
        <f t="shared" si="6"/>
        <v>404262.8905782717</v>
      </c>
      <c r="L48" s="378">
        <f t="shared" ref="L48" si="7">SUM(L39:L45)</f>
        <v>404262.8905782717</v>
      </c>
      <c r="M48" s="354"/>
    </row>
    <row r="49" spans="2:13" hidden="1" outlineLevel="1" x14ac:dyDescent="0.2">
      <c r="E49" s="342"/>
      <c r="G49" s="377"/>
      <c r="H49" s="377"/>
      <c r="I49" s="377"/>
      <c r="J49" s="377"/>
      <c r="K49" s="377"/>
      <c r="L49" s="377"/>
      <c r="M49" s="354"/>
    </row>
    <row r="50" spans="2:13" outlineLevel="1" x14ac:dyDescent="0.2">
      <c r="B50" s="342" t="s">
        <v>46</v>
      </c>
      <c r="C50" s="252">
        <v>22500</v>
      </c>
      <c r="D50" s="356" t="s">
        <v>121</v>
      </c>
      <c r="E50" s="342"/>
      <c r="F50" s="379">
        <f t="shared" ref="F50:L50" si="8">$C$50</f>
        <v>22500</v>
      </c>
      <c r="G50" s="379">
        <f t="shared" si="8"/>
        <v>22500</v>
      </c>
      <c r="H50" s="379">
        <f t="shared" si="8"/>
        <v>22500</v>
      </c>
      <c r="I50" s="379">
        <f t="shared" si="8"/>
        <v>22500</v>
      </c>
      <c r="J50" s="379">
        <f t="shared" si="8"/>
        <v>22500</v>
      </c>
      <c r="K50" s="379">
        <f t="shared" si="8"/>
        <v>22500</v>
      </c>
      <c r="L50" s="379">
        <f t="shared" si="8"/>
        <v>22500</v>
      </c>
      <c r="M50" s="354"/>
    </row>
    <row r="51" spans="2:13" ht="16" outlineLevel="1" thickBot="1" x14ac:dyDescent="0.25">
      <c r="D51" s="356"/>
      <c r="E51" s="342"/>
      <c r="F51" s="379"/>
      <c r="G51" s="379"/>
      <c r="H51" s="379"/>
      <c r="I51" s="379"/>
      <c r="J51" s="379"/>
      <c r="K51" s="379"/>
      <c r="L51" s="379"/>
      <c r="M51" s="354"/>
    </row>
    <row r="52" spans="2:13" ht="16" outlineLevel="1" thickBot="1" x14ac:dyDescent="0.25">
      <c r="B52" s="381" t="s">
        <v>24</v>
      </c>
      <c r="C52" s="382"/>
      <c r="D52" s="382"/>
      <c r="E52" s="383"/>
      <c r="F52" s="384">
        <f t="shared" ref="F52:L52" si="9">IF($C$5="Lease",F15+F50,F48+F50)</f>
        <v>34404</v>
      </c>
      <c r="G52" s="384">
        <f t="shared" si="9"/>
        <v>1808100</v>
      </c>
      <c r="H52" s="384">
        <f t="shared" si="9"/>
        <v>1840950</v>
      </c>
      <c r="I52" s="384">
        <f t="shared" si="9"/>
        <v>1874457</v>
      </c>
      <c r="J52" s="384">
        <f t="shared" si="9"/>
        <v>1908634.1400000001</v>
      </c>
      <c r="K52" s="384">
        <f t="shared" si="9"/>
        <v>1943494.8228000002</v>
      </c>
      <c r="L52" s="384">
        <f t="shared" si="9"/>
        <v>1979052.7192560001</v>
      </c>
      <c r="M52" s="354"/>
    </row>
    <row r="53" spans="2:13" x14ac:dyDescent="0.2">
      <c r="M53" s="354"/>
    </row>
    <row r="54" spans="2:13" x14ac:dyDescent="0.2">
      <c r="M54" s="354"/>
    </row>
    <row r="55" spans="2:13" x14ac:dyDescent="0.2">
      <c r="B55" s="385"/>
      <c r="C55" s="385"/>
      <c r="F55" s="386" t="str">
        <f t="shared" ref="F55:L57" si="10">F4</f>
        <v>PLANNING</v>
      </c>
      <c r="G55" s="386" t="str">
        <f t="shared" si="10"/>
        <v>YR 1</v>
      </c>
      <c r="H55" s="386" t="str">
        <f t="shared" si="10"/>
        <v>YR 2</v>
      </c>
      <c r="I55" s="386" t="str">
        <f t="shared" si="10"/>
        <v>YR 3</v>
      </c>
      <c r="J55" s="386" t="str">
        <f t="shared" si="10"/>
        <v>YR 4</v>
      </c>
      <c r="K55" s="386" t="str">
        <f t="shared" si="10"/>
        <v>YR 5</v>
      </c>
      <c r="L55" s="386" t="str">
        <f t="shared" si="10"/>
        <v>YR 6</v>
      </c>
      <c r="M55" s="387"/>
    </row>
    <row r="56" spans="2:13" x14ac:dyDescent="0.2">
      <c r="B56" s="350" t="s">
        <v>173</v>
      </c>
      <c r="C56" s="350"/>
      <c r="D56" s="389"/>
      <c r="E56" s="389"/>
      <c r="F56" s="353" t="str">
        <f t="shared" si="10"/>
        <v>2017-2018</v>
      </c>
      <c r="G56" s="353" t="str">
        <f t="shared" si="10"/>
        <v>2018-19</v>
      </c>
      <c r="H56" s="353" t="str">
        <f t="shared" si="10"/>
        <v>2019-20</v>
      </c>
      <c r="I56" s="353" t="str">
        <f t="shared" si="10"/>
        <v>2020-21</v>
      </c>
      <c r="J56" s="353" t="str">
        <f t="shared" si="10"/>
        <v>2021-22</v>
      </c>
      <c r="K56" s="353" t="str">
        <f t="shared" si="10"/>
        <v>2022-23</v>
      </c>
      <c r="L56" s="353" t="str">
        <f t="shared" si="10"/>
        <v>2023-24</v>
      </c>
      <c r="M56" s="390"/>
    </row>
    <row r="57" spans="2:13" x14ac:dyDescent="0.2">
      <c r="F57" s="391">
        <f t="shared" si="10"/>
        <v>2017</v>
      </c>
      <c r="G57" s="391">
        <f t="shared" si="10"/>
        <v>2018</v>
      </c>
      <c r="H57" s="391">
        <f t="shared" si="10"/>
        <v>2019</v>
      </c>
      <c r="I57" s="391">
        <f t="shared" si="10"/>
        <v>2020</v>
      </c>
      <c r="J57" s="391">
        <f t="shared" si="10"/>
        <v>2021</v>
      </c>
      <c r="K57" s="391">
        <f t="shared" si="10"/>
        <v>2022</v>
      </c>
      <c r="L57" s="391">
        <f t="shared" si="10"/>
        <v>2023</v>
      </c>
      <c r="M57" s="354"/>
    </row>
    <row r="58" spans="2:13" x14ac:dyDescent="0.2">
      <c r="B58" s="350" t="s">
        <v>82</v>
      </c>
      <c r="C58" s="350"/>
      <c r="F58" s="349"/>
      <c r="G58" s="349"/>
      <c r="H58" s="349"/>
      <c r="I58" s="349"/>
      <c r="J58" s="349"/>
      <c r="K58" s="349"/>
      <c r="L58" s="349"/>
      <c r="M58" s="354"/>
    </row>
    <row r="59" spans="2:13" x14ac:dyDescent="0.2">
      <c r="B59" s="392" t="s">
        <v>274</v>
      </c>
      <c r="C59" s="220">
        <v>420</v>
      </c>
      <c r="D59" s="393" t="s">
        <v>271</v>
      </c>
      <c r="E59" s="394"/>
      <c r="F59" s="394"/>
      <c r="G59" s="394"/>
      <c r="H59" s="394"/>
      <c r="I59" s="394"/>
      <c r="J59" s="394"/>
      <c r="K59" s="394"/>
      <c r="L59" s="394"/>
      <c r="M59" s="354"/>
    </row>
    <row r="60" spans="2:13" x14ac:dyDescent="0.2">
      <c r="B60" s="395"/>
      <c r="C60" s="237">
        <v>610</v>
      </c>
      <c r="D60" s="396" t="s">
        <v>25</v>
      </c>
      <c r="E60" s="354"/>
      <c r="F60" s="354"/>
      <c r="G60" s="354"/>
      <c r="H60" s="354"/>
      <c r="I60" s="354"/>
      <c r="J60" s="354"/>
      <c r="K60" s="354"/>
      <c r="L60" s="354"/>
      <c r="M60" s="354"/>
    </row>
    <row r="61" spans="2:13" x14ac:dyDescent="0.2">
      <c r="B61" s="395"/>
      <c r="C61" s="397"/>
      <c r="D61" s="354"/>
      <c r="E61" s="354"/>
      <c r="F61" s="354"/>
      <c r="G61" s="354"/>
      <c r="H61" s="354"/>
      <c r="I61" s="354"/>
      <c r="J61" s="354"/>
      <c r="K61" s="354"/>
      <c r="L61" s="354"/>
      <c r="M61" s="354"/>
    </row>
    <row r="62" spans="2:13" x14ac:dyDescent="0.2">
      <c r="B62" s="398" t="s">
        <v>17</v>
      </c>
      <c r="C62" s="220">
        <v>600</v>
      </c>
      <c r="D62" s="354" t="s">
        <v>208</v>
      </c>
      <c r="E62" s="354"/>
      <c r="F62" s="354"/>
      <c r="G62" s="354"/>
      <c r="H62" s="354"/>
      <c r="I62" s="354"/>
      <c r="J62" s="354"/>
      <c r="K62" s="354"/>
      <c r="L62" s="354"/>
      <c r="M62" s="354"/>
    </row>
    <row r="63" spans="2:13" x14ac:dyDescent="0.2">
      <c r="B63" s="398" t="s">
        <v>12</v>
      </c>
      <c r="C63" s="237">
        <v>50</v>
      </c>
      <c r="D63" s="399" t="s">
        <v>231</v>
      </c>
      <c r="E63" s="399"/>
      <c r="F63" s="354"/>
      <c r="G63" s="354"/>
      <c r="H63" s="354"/>
      <c r="I63" s="354"/>
      <c r="J63" s="354"/>
      <c r="K63" s="354"/>
      <c r="L63" s="354"/>
      <c r="M63" s="354"/>
    </row>
    <row r="64" spans="2:13" x14ac:dyDescent="0.2">
      <c r="B64" s="395" t="s">
        <v>160</v>
      </c>
      <c r="C64" s="220"/>
      <c r="D64" s="399" t="s">
        <v>159</v>
      </c>
      <c r="E64" s="399"/>
      <c r="F64" s="354"/>
      <c r="G64" s="354"/>
      <c r="H64" s="354"/>
      <c r="I64" s="354"/>
      <c r="J64" s="354"/>
      <c r="K64" s="354"/>
      <c r="L64" s="354"/>
      <c r="M64" s="354"/>
    </row>
    <row r="65" spans="2:13" x14ac:dyDescent="0.2">
      <c r="B65" s="400"/>
      <c r="C65" s="401"/>
      <c r="D65" s="402"/>
      <c r="E65" s="402"/>
      <c r="F65" s="402"/>
      <c r="G65" s="402"/>
      <c r="H65" s="402"/>
      <c r="I65" s="402"/>
      <c r="J65" s="402"/>
      <c r="K65" s="402"/>
      <c r="L65" s="402"/>
      <c r="M65" s="354"/>
    </row>
    <row r="66" spans="2:13" x14ac:dyDescent="0.2">
      <c r="B66" s="403" t="s">
        <v>315</v>
      </c>
      <c r="C66" s="373"/>
      <c r="F66" s="404">
        <f>'School Inputs'!H22</f>
        <v>0</v>
      </c>
      <c r="G66" s="351">
        <f>'School Inputs'!I22</f>
        <v>1220</v>
      </c>
      <c r="H66" s="351">
        <f>'School Inputs'!J22</f>
        <v>1220</v>
      </c>
      <c r="I66" s="351">
        <f>'School Inputs'!K22</f>
        <v>1220</v>
      </c>
      <c r="J66" s="351">
        <f>'School Inputs'!L22</f>
        <v>1220</v>
      </c>
      <c r="K66" s="351">
        <f>'School Inputs'!M22</f>
        <v>1220</v>
      </c>
      <c r="L66" s="351">
        <f>'School Inputs'!N22</f>
        <v>1220</v>
      </c>
      <c r="M66" s="388"/>
    </row>
    <row r="67" spans="2:13" x14ac:dyDescent="0.2">
      <c r="B67" s="380"/>
      <c r="C67" s="380"/>
      <c r="M67" s="354"/>
    </row>
    <row r="68" spans="2:13" x14ac:dyDescent="0.2">
      <c r="B68" s="356" t="s">
        <v>23</v>
      </c>
      <c r="D68" s="405"/>
      <c r="F68" s="351"/>
      <c r="G68" s="351">
        <f t="shared" ref="G68:L68" si="11">IF(G66=0,0,IF(G66&gt;($C$60*5),6,IF(G66&gt;($C$60*4),5,IF(G66&gt;($C$60*3),4,IF(G66&gt;($C$60*2),3,IF(G66&gt;$C$60,2,IF(G66&gt;0,1)))))))</f>
        <v>2</v>
      </c>
      <c r="H68" s="351">
        <f t="shared" si="11"/>
        <v>2</v>
      </c>
      <c r="I68" s="351">
        <f t="shared" si="11"/>
        <v>2</v>
      </c>
      <c r="J68" s="351">
        <f t="shared" si="11"/>
        <v>2</v>
      </c>
      <c r="K68" s="351">
        <f t="shared" si="11"/>
        <v>2</v>
      </c>
      <c r="L68" s="351">
        <f t="shared" si="11"/>
        <v>2</v>
      </c>
      <c r="M68" s="354"/>
    </row>
    <row r="69" spans="2:13" x14ac:dyDescent="0.2">
      <c r="B69" s="406" t="s">
        <v>43</v>
      </c>
      <c r="D69" s="405"/>
      <c r="F69" s="377"/>
      <c r="G69" s="377">
        <f t="shared" ref="G69:L69" si="12">G68*($C$59*12)</f>
        <v>10080</v>
      </c>
      <c r="H69" s="377">
        <f t="shared" si="12"/>
        <v>10080</v>
      </c>
      <c r="I69" s="377">
        <f t="shared" si="12"/>
        <v>10080</v>
      </c>
      <c r="J69" s="377">
        <f t="shared" si="12"/>
        <v>10080</v>
      </c>
      <c r="K69" s="377">
        <f t="shared" si="12"/>
        <v>10080</v>
      </c>
      <c r="L69" s="377">
        <f t="shared" si="12"/>
        <v>10080</v>
      </c>
      <c r="M69" s="354"/>
    </row>
    <row r="70" spans="2:13" x14ac:dyDescent="0.2">
      <c r="B70" s="406" t="s">
        <v>26</v>
      </c>
      <c r="D70" s="238"/>
      <c r="E70" s="343" t="s">
        <v>80</v>
      </c>
      <c r="F70" s="407"/>
      <c r="G70" s="407">
        <f t="shared" ref="G70:L70" si="13">$D$70*G66</f>
        <v>0</v>
      </c>
      <c r="H70" s="407">
        <f t="shared" si="13"/>
        <v>0</v>
      </c>
      <c r="I70" s="407">
        <f t="shared" si="13"/>
        <v>0</v>
      </c>
      <c r="J70" s="407">
        <f t="shared" si="13"/>
        <v>0</v>
      </c>
      <c r="K70" s="407">
        <f t="shared" si="13"/>
        <v>0</v>
      </c>
      <c r="L70" s="407">
        <f t="shared" si="13"/>
        <v>0</v>
      </c>
      <c r="M70" s="354"/>
    </row>
    <row r="71" spans="2:13" x14ac:dyDescent="0.2">
      <c r="B71" s="343" t="s">
        <v>161</v>
      </c>
      <c r="D71" s="238">
        <v>1600</v>
      </c>
      <c r="E71" s="406" t="s">
        <v>208</v>
      </c>
      <c r="F71" s="408">
        <f>$D$71*'School Inputs'!H77</f>
        <v>1600</v>
      </c>
      <c r="G71" s="408">
        <f>$D$71*('School Inputs'!I77-'School Inputs'!H77)</f>
        <v>48000</v>
      </c>
      <c r="H71" s="408">
        <f>$D$71*('School Inputs'!J77-'School Inputs'!I77)</f>
        <v>3200</v>
      </c>
      <c r="I71" s="408">
        <f>$D$71*('School Inputs'!K77-'School Inputs'!J77)</f>
        <v>4800</v>
      </c>
      <c r="J71" s="408">
        <f>$D$71*('School Inputs'!L77-'School Inputs'!K77)</f>
        <v>0</v>
      </c>
      <c r="K71" s="408">
        <f>$D$71*('School Inputs'!M77-'School Inputs'!L77)</f>
        <v>1600</v>
      </c>
      <c r="L71" s="408">
        <f>$D$71*('School Inputs'!N77-'School Inputs'!M77)</f>
        <v>0</v>
      </c>
      <c r="M71" s="354"/>
    </row>
    <row r="72" spans="2:13" x14ac:dyDescent="0.2">
      <c r="B72" s="343" t="s">
        <v>270</v>
      </c>
      <c r="D72" s="339">
        <v>4</v>
      </c>
      <c r="E72" s="343" t="s">
        <v>272</v>
      </c>
      <c r="F72" s="407"/>
      <c r="G72" s="407"/>
      <c r="H72" s="407">
        <f>IF(D72=2,F71,IF(D72=3,0,IF(D72=4,0,IF(D72=5,0))))</f>
        <v>0</v>
      </c>
      <c r="I72" s="407">
        <f>IF(D72=2,G71,IF(D72=3,F71,IF(D72=4,0,IF(D72=5,0))))</f>
        <v>0</v>
      </c>
      <c r="J72" s="407">
        <f>IF(D72=2,H72+H71,IF(D72=3,G71,IF(D72=4,F71,IF(D72=5,0))))</f>
        <v>1600</v>
      </c>
      <c r="K72" s="407">
        <f>IF(D72=2,I71+I72,IF(D72=3,H71,IF(D72=4,G71,IF(D72=5,F71))))</f>
        <v>48000</v>
      </c>
      <c r="L72" s="407">
        <f>IF(D72=2,J72+J71,IF(D72=3,I72+I71,IF(D72=4,H71,IF(D72=5,G71))))</f>
        <v>3200</v>
      </c>
      <c r="M72" s="354"/>
    </row>
    <row r="73" spans="2:13" s="343" customFormat="1" x14ac:dyDescent="0.2">
      <c r="B73" s="406" t="s">
        <v>6</v>
      </c>
      <c r="D73" s="339"/>
      <c r="E73" s="343" t="s">
        <v>231</v>
      </c>
      <c r="F73" s="409"/>
      <c r="G73" s="409">
        <f>(($D$73*$C$63*$C$62)+$C$64)*'School Inputs'!I7</f>
        <v>0</v>
      </c>
      <c r="H73" s="409">
        <f>(($D$73*$C$63*$C$62)+$C$64)*('School Inputs'!J7-'School Inputs'!I7)</f>
        <v>0</v>
      </c>
      <c r="I73" s="409">
        <f>(($D$73*$C$63*$C$62)+$C$64)*('School Inputs'!K7-'School Inputs'!J7)</f>
        <v>0</v>
      </c>
      <c r="J73" s="409">
        <f>(($D$73*$C$63*$C$62)+$C$64)*('School Inputs'!L7-'School Inputs'!K7)</f>
        <v>0</v>
      </c>
      <c r="K73" s="409">
        <f>(($D$73*$C$63*$C$62)+$C$64)*('School Inputs'!M7-'School Inputs'!L7)</f>
        <v>0</v>
      </c>
      <c r="L73" s="409">
        <f>(($D$73*$C$63*$C$62)+$C$64)*('School Inputs'!N7-'School Inputs'!M7)</f>
        <v>0</v>
      </c>
      <c r="M73" s="241"/>
    </row>
    <row r="74" spans="2:13" s="343" customFormat="1" x14ac:dyDescent="0.2">
      <c r="B74" s="343" t="s">
        <v>461</v>
      </c>
      <c r="D74" s="339"/>
      <c r="E74" s="343" t="s">
        <v>272</v>
      </c>
      <c r="F74" s="409"/>
      <c r="G74" s="409"/>
      <c r="H74" s="409" t="b">
        <f>IF(D74=2,F73,IF(D74=3,0,IF(D74=4,0,IF(D74=5,0))))</f>
        <v>0</v>
      </c>
      <c r="I74" s="409" t="b">
        <f>IF(D74=2,G73,IF(D74=3,F73,IF(D74=4,0,IF(D74=5,0))))</f>
        <v>0</v>
      </c>
      <c r="J74" s="409" t="b">
        <f>IF(D74=2,H73,IF(D74=3,G73,IF(D74=4,F73,IF(D74=5,0))))</f>
        <v>0</v>
      </c>
      <c r="K74" s="409" t="b">
        <f>IF(D74=2,I73+I74,IF(D74=3,H73,IF(D74=4,G73,IF(D74=5,F73))))</f>
        <v>0</v>
      </c>
      <c r="L74" s="409" t="b">
        <f>IF(E74=2,J73+J74,IF(E74=3,I73,IF(E74=4,H73,IF(E74=5,G73))))</f>
        <v>0</v>
      </c>
      <c r="M74" s="241"/>
    </row>
    <row r="75" spans="2:13" x14ac:dyDescent="0.2">
      <c r="B75" s="406" t="s">
        <v>376</v>
      </c>
      <c r="C75" s="343"/>
      <c r="D75" s="238"/>
      <c r="E75" s="343" t="s">
        <v>168</v>
      </c>
      <c r="F75" s="407">
        <f>$D$75*'School Inputs'!H77</f>
        <v>0</v>
      </c>
      <c r="G75" s="407">
        <f>$D75*('School Inputs'!I77-'School Inputs'!H77)</f>
        <v>0</v>
      </c>
      <c r="H75" s="407">
        <f>$D75*('School Inputs'!J77-'School Inputs'!I77)</f>
        <v>0</v>
      </c>
      <c r="I75" s="407">
        <f>$D75*('School Inputs'!K77-'School Inputs'!J77)</f>
        <v>0</v>
      </c>
      <c r="J75" s="407">
        <f>$D75*('School Inputs'!L77-'School Inputs'!K77)</f>
        <v>0</v>
      </c>
      <c r="K75" s="407">
        <f>$D75*('School Inputs'!M77-'School Inputs'!L77)</f>
        <v>0</v>
      </c>
      <c r="L75" s="407">
        <f>$D75*('School Inputs'!N77-'School Inputs'!M77)</f>
        <v>0</v>
      </c>
      <c r="M75" s="396"/>
    </row>
    <row r="76" spans="2:13" x14ac:dyDescent="0.2">
      <c r="B76" s="406" t="s">
        <v>367</v>
      </c>
      <c r="D76" s="238"/>
      <c r="E76" s="343" t="s">
        <v>271</v>
      </c>
      <c r="F76" s="407">
        <f>($D$76*12)*'School Inputs'!H77</f>
        <v>0</v>
      </c>
      <c r="G76" s="407">
        <f>($D$76*12)*'School Inputs'!I77</f>
        <v>0</v>
      </c>
      <c r="H76" s="407">
        <f>($D$76*12)*'School Inputs'!J77</f>
        <v>0</v>
      </c>
      <c r="I76" s="407">
        <f>($D$76*12)*'School Inputs'!K77</f>
        <v>0</v>
      </c>
      <c r="J76" s="407">
        <f>($D$76*12)*'School Inputs'!L77</f>
        <v>0</v>
      </c>
      <c r="K76" s="407">
        <f>($D$76*12)*'School Inputs'!M77</f>
        <v>0</v>
      </c>
      <c r="L76" s="407">
        <f>($D$76*12)*'School Inputs'!N77</f>
        <v>0</v>
      </c>
      <c r="M76" s="354"/>
    </row>
    <row r="77" spans="2:13" x14ac:dyDescent="0.2">
      <c r="B77" s="343" t="s">
        <v>241</v>
      </c>
      <c r="C77" s="343"/>
      <c r="D77" s="238"/>
      <c r="E77" s="343" t="s">
        <v>100</v>
      </c>
      <c r="F77" s="409"/>
      <c r="G77" s="409">
        <f>D77</f>
        <v>0</v>
      </c>
      <c r="H77" s="409"/>
      <c r="I77" s="409"/>
      <c r="J77" s="409"/>
      <c r="K77" s="409"/>
      <c r="L77" s="409"/>
      <c r="M77" s="354"/>
    </row>
    <row r="78" spans="2:13" x14ac:dyDescent="0.2">
      <c r="B78" s="343" t="s">
        <v>95</v>
      </c>
      <c r="D78" s="238"/>
      <c r="E78" s="241" t="s">
        <v>101</v>
      </c>
      <c r="F78" s="409"/>
      <c r="G78" s="409">
        <f>D78</f>
        <v>0</v>
      </c>
      <c r="H78" s="409"/>
      <c r="I78" s="409"/>
      <c r="J78" s="409"/>
      <c r="K78" s="409"/>
      <c r="L78" s="409"/>
      <c r="M78" s="354"/>
    </row>
    <row r="79" spans="2:13" x14ac:dyDescent="0.2">
      <c r="B79" s="343" t="s">
        <v>372</v>
      </c>
      <c r="D79" s="238"/>
      <c r="E79" s="241" t="s">
        <v>373</v>
      </c>
      <c r="F79" s="409"/>
      <c r="G79" s="409">
        <f>$D$79*'School Inputs'!I8</f>
        <v>0</v>
      </c>
      <c r="H79" s="409">
        <f>$D$79*'School Inputs'!J8</f>
        <v>0</v>
      </c>
      <c r="I79" s="409">
        <f>$D$79*'School Inputs'!K8</f>
        <v>0</v>
      </c>
      <c r="J79" s="409">
        <f>$D$79*'School Inputs'!L8</f>
        <v>0</v>
      </c>
      <c r="K79" s="409">
        <f>$D$79*'School Inputs'!M8</f>
        <v>0</v>
      </c>
      <c r="L79" s="409">
        <f>$D$79*'School Inputs'!N8</f>
        <v>0</v>
      </c>
      <c r="M79" s="354"/>
    </row>
    <row r="80" spans="2:13" x14ac:dyDescent="0.2">
      <c r="B80" s="343" t="s">
        <v>246</v>
      </c>
      <c r="D80" s="238"/>
      <c r="E80" s="241" t="s">
        <v>80</v>
      </c>
      <c r="F80" s="409"/>
      <c r="G80" s="409">
        <f t="shared" ref="G80:L80" si="14">$D$80*G66</f>
        <v>0</v>
      </c>
      <c r="H80" s="409">
        <f t="shared" si="14"/>
        <v>0</v>
      </c>
      <c r="I80" s="409">
        <f t="shared" si="14"/>
        <v>0</v>
      </c>
      <c r="J80" s="409">
        <f t="shared" si="14"/>
        <v>0</v>
      </c>
      <c r="K80" s="409">
        <f t="shared" si="14"/>
        <v>0</v>
      </c>
      <c r="L80" s="409">
        <f t="shared" si="14"/>
        <v>0</v>
      </c>
      <c r="M80" s="354"/>
    </row>
    <row r="81" spans="2:13" x14ac:dyDescent="0.2">
      <c r="B81" s="343" t="s">
        <v>352</v>
      </c>
      <c r="D81" s="238">
        <v>2500</v>
      </c>
      <c r="E81" s="343" t="s">
        <v>271</v>
      </c>
      <c r="F81" s="407"/>
      <c r="G81" s="407">
        <f t="shared" ref="G81:L81" si="15">$D$81*12</f>
        <v>30000</v>
      </c>
      <c r="H81" s="407">
        <f t="shared" si="15"/>
        <v>30000</v>
      </c>
      <c r="I81" s="407">
        <f t="shared" si="15"/>
        <v>30000</v>
      </c>
      <c r="J81" s="407">
        <f t="shared" si="15"/>
        <v>30000</v>
      </c>
      <c r="K81" s="407">
        <f t="shared" si="15"/>
        <v>30000</v>
      </c>
      <c r="L81" s="407">
        <f t="shared" si="15"/>
        <v>30000</v>
      </c>
      <c r="M81" s="354"/>
    </row>
    <row r="82" spans="2:13" x14ac:dyDescent="0.2">
      <c r="B82" s="343" t="s">
        <v>96</v>
      </c>
      <c r="D82" s="238">
        <v>1875</v>
      </c>
      <c r="E82" s="343" t="s">
        <v>271</v>
      </c>
      <c r="F82" s="407"/>
      <c r="G82" s="407">
        <f t="shared" ref="G82:L82" si="16">$D$82*12</f>
        <v>22500</v>
      </c>
      <c r="H82" s="407">
        <f t="shared" si="16"/>
        <v>22500</v>
      </c>
      <c r="I82" s="407">
        <f t="shared" si="16"/>
        <v>22500</v>
      </c>
      <c r="J82" s="407">
        <f t="shared" si="16"/>
        <v>22500</v>
      </c>
      <c r="K82" s="407">
        <f t="shared" si="16"/>
        <v>22500</v>
      </c>
      <c r="L82" s="407">
        <f t="shared" si="16"/>
        <v>22500</v>
      </c>
      <c r="M82" s="354"/>
    </row>
    <row r="83" spans="2:13" x14ac:dyDescent="0.2">
      <c r="B83" s="343" t="s">
        <v>14</v>
      </c>
      <c r="D83" s="238"/>
      <c r="E83" s="343" t="s">
        <v>15</v>
      </c>
      <c r="F83" s="407"/>
      <c r="G83" s="407">
        <f>D83</f>
        <v>0</v>
      </c>
      <c r="H83" s="407"/>
      <c r="I83" s="407"/>
      <c r="J83" s="407"/>
      <c r="K83" s="410"/>
      <c r="L83" s="410"/>
      <c r="M83" s="396" t="s">
        <v>2</v>
      </c>
    </row>
    <row r="84" spans="2:13" x14ac:dyDescent="0.2">
      <c r="B84" s="343" t="s">
        <v>1</v>
      </c>
      <c r="D84" s="238">
        <v>1000</v>
      </c>
      <c r="E84" s="343" t="s">
        <v>271</v>
      </c>
      <c r="F84" s="407"/>
      <c r="G84" s="407">
        <f t="shared" ref="G84:L84" si="17">$D$84*12</f>
        <v>12000</v>
      </c>
      <c r="H84" s="407">
        <f t="shared" si="17"/>
        <v>12000</v>
      </c>
      <c r="I84" s="407">
        <f t="shared" si="17"/>
        <v>12000</v>
      </c>
      <c r="J84" s="407">
        <f t="shared" si="17"/>
        <v>12000</v>
      </c>
      <c r="K84" s="407">
        <f t="shared" si="17"/>
        <v>12000</v>
      </c>
      <c r="L84" s="407">
        <f t="shared" si="17"/>
        <v>12000</v>
      </c>
      <c r="M84" s="354"/>
    </row>
    <row r="85" spans="2:13" x14ac:dyDescent="0.2">
      <c r="B85" s="343" t="s">
        <v>374</v>
      </c>
      <c r="D85" s="238">
        <v>3600</v>
      </c>
      <c r="E85" s="343" t="s">
        <v>78</v>
      </c>
      <c r="F85" s="407"/>
      <c r="G85" s="407">
        <f>$D$85*'School Inputs'!I77</f>
        <v>111600</v>
      </c>
      <c r="H85" s="407">
        <f>$D$85*'School Inputs'!J77</f>
        <v>118800</v>
      </c>
      <c r="I85" s="407">
        <f>$D$85*'School Inputs'!K77</f>
        <v>129600</v>
      </c>
      <c r="J85" s="407">
        <f>$D$85*'School Inputs'!L77</f>
        <v>129600</v>
      </c>
      <c r="K85" s="407">
        <f>$D$85*'School Inputs'!M77</f>
        <v>133200</v>
      </c>
      <c r="L85" s="407">
        <f>$D$85*'School Inputs'!N77</f>
        <v>133200</v>
      </c>
      <c r="M85" s="354"/>
    </row>
    <row r="86" spans="2:13" x14ac:dyDescent="0.2">
      <c r="B86" s="343" t="s">
        <v>375</v>
      </c>
      <c r="D86" s="238"/>
      <c r="E86" s="343" t="s">
        <v>78</v>
      </c>
      <c r="F86" s="407"/>
      <c r="G86" s="407">
        <f>$D$86*'School Inputs'!I77</f>
        <v>0</v>
      </c>
      <c r="H86" s="407">
        <f>$D$86*'School Inputs'!J77</f>
        <v>0</v>
      </c>
      <c r="I86" s="407">
        <f>$D$86*'School Inputs'!K77</f>
        <v>0</v>
      </c>
      <c r="J86" s="407">
        <f>$D$86*'School Inputs'!L77</f>
        <v>0</v>
      </c>
      <c r="K86" s="407">
        <f>$D$86*'School Inputs'!M77</f>
        <v>0</v>
      </c>
      <c r="L86" s="407">
        <f>$D$86*'School Inputs'!N77</f>
        <v>0</v>
      </c>
      <c r="M86" s="354"/>
    </row>
    <row r="87" spans="2:13" x14ac:dyDescent="0.2">
      <c r="B87" s="343" t="s">
        <v>258</v>
      </c>
      <c r="C87" s="343"/>
      <c r="D87" s="238"/>
      <c r="E87" s="343" t="s">
        <v>78</v>
      </c>
      <c r="F87" s="408">
        <f>$D$87*'School Inputs'!H77</f>
        <v>0</v>
      </c>
      <c r="G87" s="408">
        <f>$D$87*('School Inputs'!I77-'School Inputs'!H77)</f>
        <v>0</v>
      </c>
      <c r="H87" s="408">
        <f>$D$87*('School Inputs'!J77-'School Inputs'!I77)</f>
        <v>0</v>
      </c>
      <c r="I87" s="408">
        <f>$D$87*('School Inputs'!K77-'School Inputs'!J77)</f>
        <v>0</v>
      </c>
      <c r="J87" s="408">
        <f>$D$87*('School Inputs'!L77-'School Inputs'!K77)</f>
        <v>0</v>
      </c>
      <c r="K87" s="408">
        <f>$D$87*('School Inputs'!M77-'School Inputs'!L77)</f>
        <v>0</v>
      </c>
      <c r="L87" s="408">
        <f>$D$87*('School Inputs'!N77-'School Inputs'!M77)</f>
        <v>0</v>
      </c>
      <c r="M87" s="354"/>
    </row>
    <row r="88" spans="2:13" ht="16" thickBot="1" x14ac:dyDescent="0.25">
      <c r="B88" s="241" t="s">
        <v>257</v>
      </c>
      <c r="C88" s="411"/>
      <c r="D88" s="238"/>
      <c r="E88" s="241" t="s">
        <v>92</v>
      </c>
      <c r="F88" s="246"/>
      <c r="G88" s="246">
        <f>$D$88*'School Inputs'!I22</f>
        <v>0</v>
      </c>
      <c r="H88" s="246">
        <f>$D$88*('School Inputs'!J22-'School Inputs'!I22)</f>
        <v>0</v>
      </c>
      <c r="I88" s="246">
        <f>$D$88*('School Inputs'!K22-'School Inputs'!J22)</f>
        <v>0</v>
      </c>
      <c r="J88" s="246">
        <f>$D$88*('School Inputs'!L22-'School Inputs'!K22)</f>
        <v>0</v>
      </c>
      <c r="K88" s="246">
        <f>$D$88*('School Inputs'!M22-'School Inputs'!L22)</f>
        <v>0</v>
      </c>
      <c r="L88" s="246">
        <f>$D$88*('School Inputs'!N22-'School Inputs'!M22)</f>
        <v>0</v>
      </c>
      <c r="M88" s="354"/>
    </row>
    <row r="89" spans="2:13" ht="16" thickBot="1" x14ac:dyDescent="0.25">
      <c r="B89" s="412" t="s">
        <v>204</v>
      </c>
      <c r="C89" s="413"/>
      <c r="D89" s="413"/>
      <c r="E89" s="414"/>
      <c r="F89" s="384">
        <f t="shared" ref="F89:K89" si="18">SUM(F69:F88)</f>
        <v>1600</v>
      </c>
      <c r="G89" s="384">
        <f t="shared" si="18"/>
        <v>234180</v>
      </c>
      <c r="H89" s="384">
        <f t="shared" si="18"/>
        <v>196580</v>
      </c>
      <c r="I89" s="384">
        <f t="shared" si="18"/>
        <v>208980</v>
      </c>
      <c r="J89" s="384">
        <f t="shared" si="18"/>
        <v>205780</v>
      </c>
      <c r="K89" s="384">
        <f t="shared" si="18"/>
        <v>257380</v>
      </c>
      <c r="L89" s="384">
        <f t="shared" ref="L89" si="19">SUM(L69:L88)</f>
        <v>210980</v>
      </c>
      <c r="M89" s="354"/>
    </row>
    <row r="90" spans="2:13" x14ac:dyDescent="0.2">
      <c r="M90" s="354"/>
    </row>
  </sheetData>
  <sheetProtection selectLockedCells="1"/>
  <phoneticPr fontId="21" type="noConversion"/>
  <pageMargins left="0.5" right="0.5" top="0.5" bottom="0.5" header="0.3" footer="0.3"/>
  <pageSetup scale="61" fitToHeight="3" orientation="landscape" r:id="rId1"/>
  <ignoredErrors>
    <ignoredError sqref="I73:J7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I42"/>
  <sheetViews>
    <sheetView showGridLines="0" topLeftCell="A34" workbookViewId="0">
      <selection activeCell="F39" sqref="F39"/>
    </sheetView>
  </sheetViews>
  <sheetFormatPr baseColWidth="10" defaultColWidth="7.6640625" defaultRowHeight="15" x14ac:dyDescent="0.2"/>
  <cols>
    <col min="1" max="1" width="1.5" style="2" customWidth="1"/>
    <col min="2" max="2" width="42.5" style="2" customWidth="1"/>
    <col min="3" max="3" width="15.83203125" style="2" customWidth="1"/>
    <col min="4" max="5" width="12.83203125" style="2" customWidth="1"/>
    <col min="6" max="6" width="12.5" style="2" customWidth="1"/>
    <col min="7" max="7" width="12.1640625" style="2" customWidth="1"/>
    <col min="8" max="8" width="13.5" style="2" customWidth="1"/>
    <col min="9" max="9" width="13.1640625" style="2" customWidth="1"/>
    <col min="10" max="16384" width="7.6640625" style="2"/>
  </cols>
  <sheetData>
    <row r="1" spans="2:9" x14ac:dyDescent="0.2">
      <c r="B1" s="24" t="s">
        <v>188</v>
      </c>
    </row>
    <row r="2" spans="2:9" x14ac:dyDescent="0.2">
      <c r="B2" s="185" t="s">
        <v>402</v>
      </c>
      <c r="C2" s="415" t="str">
        <f>'School Inputs'!D2</f>
        <v>Athlos Academy of Reno</v>
      </c>
    </row>
    <row r="3" spans="2:9" x14ac:dyDescent="0.2">
      <c r="B3" s="24"/>
    </row>
    <row r="4" spans="2:9" x14ac:dyDescent="0.2">
      <c r="B4" s="24"/>
      <c r="C4" s="9" t="str">
        <f>'School Inputs'!H4</f>
        <v>PLANNING</v>
      </c>
      <c r="D4" s="9" t="str">
        <f>'School Inputs'!I4</f>
        <v>YR 1</v>
      </c>
      <c r="E4" s="9" t="str">
        <f>'School Inputs'!J4</f>
        <v>YR 2</v>
      </c>
      <c r="F4" s="9" t="str">
        <f>'School Inputs'!K4</f>
        <v>YR 3</v>
      </c>
      <c r="G4" s="9" t="str">
        <f>'School Inputs'!L4</f>
        <v>YR 4</v>
      </c>
      <c r="H4" s="9" t="str">
        <f>'School Inputs'!M4</f>
        <v>YR 5</v>
      </c>
      <c r="I4" s="9" t="str">
        <f>'School Inputs'!N4</f>
        <v>YR 6</v>
      </c>
    </row>
    <row r="5" spans="2:9" ht="18.75" customHeight="1" x14ac:dyDescent="0.2">
      <c r="B5" s="24"/>
      <c r="C5" s="160" t="str">
        <f>'School Inputs'!H5</f>
        <v>2017-2018</v>
      </c>
      <c r="D5" s="160" t="str">
        <f>'School Inputs'!I5</f>
        <v>2018-19</v>
      </c>
      <c r="E5" s="160" t="str">
        <f>'School Inputs'!J5</f>
        <v>2019-20</v>
      </c>
      <c r="F5" s="160" t="str">
        <f>'School Inputs'!K5</f>
        <v>2020-21</v>
      </c>
      <c r="G5" s="160" t="str">
        <f>'School Inputs'!L5</f>
        <v>2021-22</v>
      </c>
      <c r="H5" s="160" t="str">
        <f>'School Inputs'!M5</f>
        <v>2022-23</v>
      </c>
      <c r="I5" s="160" t="str">
        <f>'School Inputs'!N5</f>
        <v>2023-24</v>
      </c>
    </row>
    <row r="6" spans="2:9" s="27" customFormat="1" x14ac:dyDescent="0.2">
      <c r="B6" s="40"/>
      <c r="C6" s="93"/>
      <c r="D6" s="93"/>
      <c r="E6" s="93"/>
      <c r="F6" s="93"/>
      <c r="G6" s="93"/>
      <c r="H6" s="93"/>
      <c r="I6" s="93"/>
    </row>
    <row r="7" spans="2:9" x14ac:dyDescent="0.2">
      <c r="B7" s="24" t="s">
        <v>162</v>
      </c>
      <c r="C7" s="94">
        <f>'School Inputs'!H22</f>
        <v>0</v>
      </c>
      <c r="D7" s="175">
        <f>'School Inputs'!I22</f>
        <v>1220</v>
      </c>
      <c r="E7" s="175">
        <f>'School Inputs'!J22</f>
        <v>1220</v>
      </c>
      <c r="F7" s="175">
        <f>'School Inputs'!K22</f>
        <v>1220</v>
      </c>
      <c r="G7" s="175">
        <f>'School Inputs'!L22</f>
        <v>1220</v>
      </c>
      <c r="H7" s="175">
        <f>'School Inputs'!M22</f>
        <v>1220</v>
      </c>
      <c r="I7" s="175">
        <f>'School Inputs'!N22</f>
        <v>1220</v>
      </c>
    </row>
    <row r="8" spans="2:9" x14ac:dyDescent="0.2">
      <c r="B8" s="24" t="s">
        <v>248</v>
      </c>
      <c r="C8" s="161">
        <f>'School Inputs'!H77</f>
        <v>1</v>
      </c>
      <c r="D8" s="176">
        <f>'School Inputs'!I77</f>
        <v>31</v>
      </c>
      <c r="E8" s="176">
        <f>'School Inputs'!J77</f>
        <v>33</v>
      </c>
      <c r="F8" s="176">
        <f>'School Inputs'!K77</f>
        <v>36</v>
      </c>
      <c r="G8" s="176">
        <f>'School Inputs'!L77</f>
        <v>36</v>
      </c>
      <c r="H8" s="176">
        <f>'School Inputs'!M77</f>
        <v>37</v>
      </c>
      <c r="I8" s="176">
        <f>'School Inputs'!N77</f>
        <v>37</v>
      </c>
    </row>
    <row r="9" spans="2:9" x14ac:dyDescent="0.2">
      <c r="B9" s="24"/>
      <c r="C9" s="5"/>
      <c r="D9" s="5"/>
      <c r="E9" s="5"/>
      <c r="F9" s="5"/>
      <c r="G9" s="5"/>
    </row>
    <row r="10" spans="2:9" x14ac:dyDescent="0.2">
      <c r="B10" s="24" t="s">
        <v>147</v>
      </c>
      <c r="C10" s="5"/>
      <c r="D10" s="5"/>
      <c r="E10" s="5"/>
      <c r="F10" s="5"/>
      <c r="G10" s="5"/>
    </row>
    <row r="11" spans="2:9" x14ac:dyDescent="0.2">
      <c r="B11" s="7" t="s">
        <v>411</v>
      </c>
      <c r="C11" s="424">
        <f>'School Inputs'!H39</f>
        <v>0</v>
      </c>
      <c r="D11" s="424">
        <f>'School Inputs'!I39</f>
        <v>8215480</v>
      </c>
      <c r="E11" s="424">
        <f>'School Inputs'!J39</f>
        <v>8461944.4000000004</v>
      </c>
      <c r="F11" s="424">
        <f>'School Inputs'!K39</f>
        <v>8715802.7319999989</v>
      </c>
      <c r="G11" s="424">
        <f>'School Inputs'!L39</f>
        <v>8977276.813959999</v>
      </c>
      <c r="H11" s="424">
        <f>'School Inputs'!M39</f>
        <v>9246595.1183787994</v>
      </c>
      <c r="I11" s="424">
        <f>'School Inputs'!N39</f>
        <v>9523992.971930163</v>
      </c>
    </row>
    <row r="12" spans="2:9" x14ac:dyDescent="0.2">
      <c r="B12" s="7" t="s">
        <v>463</v>
      </c>
      <c r="C12" s="424">
        <f>-C11*1.5%</f>
        <v>0</v>
      </c>
      <c r="D12" s="424">
        <f t="shared" ref="D12:I12" si="0">-D11*1.5%</f>
        <v>-123232.2</v>
      </c>
      <c r="E12" s="424">
        <f t="shared" si="0"/>
        <v>-126929.166</v>
      </c>
      <c r="F12" s="424">
        <f t="shared" si="0"/>
        <v>-130737.04097999998</v>
      </c>
      <c r="G12" s="424">
        <f t="shared" si="0"/>
        <v>-134659.15220939997</v>
      </c>
      <c r="H12" s="424">
        <f t="shared" si="0"/>
        <v>-138698.92677568199</v>
      </c>
      <c r="I12" s="424">
        <f t="shared" si="0"/>
        <v>-142859.89457895243</v>
      </c>
    </row>
    <row r="13" spans="2:9" x14ac:dyDescent="0.2">
      <c r="B13" s="7" t="s">
        <v>404</v>
      </c>
      <c r="C13" s="424">
        <f>'School Inputs'!H45</f>
        <v>0</v>
      </c>
      <c r="D13" s="424">
        <f>'School Inputs'!I45</f>
        <v>65026</v>
      </c>
      <c r="E13" s="424">
        <f>'School Inputs'!J45</f>
        <v>65026</v>
      </c>
      <c r="F13" s="424">
        <f>'School Inputs'!K45</f>
        <v>65026</v>
      </c>
      <c r="G13" s="424">
        <f>'School Inputs'!L45</f>
        <v>65026</v>
      </c>
      <c r="H13" s="424">
        <f>'School Inputs'!M45</f>
        <v>65026</v>
      </c>
      <c r="I13" s="424">
        <f>'School Inputs'!N45</f>
        <v>65026</v>
      </c>
    </row>
    <row r="14" spans="2:9" x14ac:dyDescent="0.2">
      <c r="B14" s="7" t="s">
        <v>148</v>
      </c>
      <c r="C14" s="424">
        <f>'School Inputs'!H41</f>
        <v>0</v>
      </c>
      <c r="D14" s="424">
        <f>'School Inputs'!I41</f>
        <v>0</v>
      </c>
      <c r="E14" s="424">
        <f>'School Inputs'!J41</f>
        <v>0</v>
      </c>
      <c r="F14" s="424">
        <f>'School Inputs'!K41</f>
        <v>0</v>
      </c>
      <c r="G14" s="424">
        <f>'School Inputs'!L41</f>
        <v>0</v>
      </c>
      <c r="H14" s="424">
        <f>'School Inputs'!M41</f>
        <v>0</v>
      </c>
      <c r="I14" s="424">
        <f>'School Inputs'!N41</f>
        <v>0</v>
      </c>
    </row>
    <row r="15" spans="2:9" x14ac:dyDescent="0.2">
      <c r="B15" s="7" t="s">
        <v>291</v>
      </c>
      <c r="C15" s="424">
        <f>'School Inputs'!H42</f>
        <v>0</v>
      </c>
      <c r="D15" s="424">
        <f>'School Inputs'!I42</f>
        <v>67710</v>
      </c>
      <c r="E15" s="424">
        <f>'School Inputs'!J42</f>
        <v>67710</v>
      </c>
      <c r="F15" s="424">
        <f>'School Inputs'!K42</f>
        <v>67710</v>
      </c>
      <c r="G15" s="424">
        <f>'School Inputs'!L42</f>
        <v>67710</v>
      </c>
      <c r="H15" s="424">
        <f>'School Inputs'!M42</f>
        <v>67710</v>
      </c>
      <c r="I15" s="424">
        <f>'School Inputs'!N42</f>
        <v>67710</v>
      </c>
    </row>
    <row r="16" spans="2:9" x14ac:dyDescent="0.2">
      <c r="B16" s="7" t="s">
        <v>8</v>
      </c>
      <c r="C16" s="424">
        <f>'School Inputs'!H43</f>
        <v>0</v>
      </c>
      <c r="D16" s="424">
        <f>'School Inputs'!I43</f>
        <v>101565</v>
      </c>
      <c r="E16" s="424">
        <f>'School Inputs'!J43</f>
        <v>101565</v>
      </c>
      <c r="F16" s="424">
        <f>'School Inputs'!K43</f>
        <v>101565</v>
      </c>
      <c r="G16" s="424">
        <f>'School Inputs'!L43</f>
        <v>101565</v>
      </c>
      <c r="H16" s="424">
        <f>'School Inputs'!M43</f>
        <v>101565</v>
      </c>
      <c r="I16" s="424">
        <f>'School Inputs'!N43</f>
        <v>101565</v>
      </c>
    </row>
    <row r="17" spans="2:9" x14ac:dyDescent="0.2">
      <c r="B17" s="7" t="s">
        <v>278</v>
      </c>
      <c r="C17" s="424">
        <f>'School Inputs'!H44</f>
        <v>0</v>
      </c>
      <c r="D17" s="424">
        <f>'School Inputs'!I44</f>
        <v>0</v>
      </c>
      <c r="E17" s="424">
        <f>'School Inputs'!J44</f>
        <v>0</v>
      </c>
      <c r="F17" s="424">
        <f>'School Inputs'!K44</f>
        <v>0</v>
      </c>
      <c r="G17" s="424">
        <f>'School Inputs'!L44</f>
        <v>0</v>
      </c>
      <c r="H17" s="424">
        <f>'School Inputs'!M44</f>
        <v>0</v>
      </c>
      <c r="I17" s="424">
        <f>'School Inputs'!N44</f>
        <v>0</v>
      </c>
    </row>
    <row r="18" spans="2:9" x14ac:dyDescent="0.2">
      <c r="B18" s="7" t="s">
        <v>151</v>
      </c>
      <c r="C18" s="424"/>
      <c r="D18" s="424"/>
      <c r="E18" s="424"/>
      <c r="F18" s="424"/>
      <c r="G18" s="424"/>
      <c r="H18" s="424"/>
      <c r="I18" s="424"/>
    </row>
    <row r="19" spans="2:9" x14ac:dyDescent="0.2">
      <c r="B19" s="7" t="s">
        <v>409</v>
      </c>
      <c r="C19" s="424">
        <f>'School Inputs'!H46</f>
        <v>0</v>
      </c>
      <c r="D19" s="424">
        <f>'School Inputs'!I46</f>
        <v>0</v>
      </c>
      <c r="E19" s="424">
        <f>'School Inputs'!J46</f>
        <v>0</v>
      </c>
      <c r="F19" s="424">
        <f>'School Inputs'!K46</f>
        <v>0</v>
      </c>
      <c r="G19" s="424">
        <f>'School Inputs'!L46</f>
        <v>0</v>
      </c>
      <c r="H19" s="424">
        <f>'School Inputs'!M46</f>
        <v>0</v>
      </c>
      <c r="I19" s="424">
        <f>'School Inputs'!N46</f>
        <v>0</v>
      </c>
    </row>
    <row r="20" spans="2:9" x14ac:dyDescent="0.2">
      <c r="B20" s="7" t="s">
        <v>410</v>
      </c>
      <c r="C20" s="424">
        <f>'School Inputs'!H47</f>
        <v>150000</v>
      </c>
      <c r="D20" s="424">
        <f>'School Inputs'!I47</f>
        <v>0</v>
      </c>
      <c r="E20" s="424">
        <f>'School Inputs'!J47</f>
        <v>0</v>
      </c>
      <c r="F20" s="424">
        <f>'School Inputs'!K47</f>
        <v>0</v>
      </c>
      <c r="G20" s="424">
        <f>'School Inputs'!L47</f>
        <v>0</v>
      </c>
      <c r="H20" s="424">
        <f>'School Inputs'!M47</f>
        <v>0</v>
      </c>
      <c r="I20" s="424">
        <f>'School Inputs'!N47</f>
        <v>0</v>
      </c>
    </row>
    <row r="21" spans="2:9" x14ac:dyDescent="0.2">
      <c r="B21" s="7" t="s">
        <v>16</v>
      </c>
      <c r="C21" s="424">
        <f>'School Inputs'!H48</f>
        <v>0</v>
      </c>
      <c r="D21" s="424">
        <f>'School Inputs'!I48</f>
        <v>36600</v>
      </c>
      <c r="E21" s="424">
        <f>'School Inputs'!J48</f>
        <v>36600</v>
      </c>
      <c r="F21" s="424">
        <f>'School Inputs'!K48</f>
        <v>36600</v>
      </c>
      <c r="G21" s="424">
        <f>'School Inputs'!L48</f>
        <v>36600</v>
      </c>
      <c r="H21" s="424">
        <f>'School Inputs'!M48</f>
        <v>36600</v>
      </c>
      <c r="I21" s="424">
        <f>'School Inputs'!N48</f>
        <v>36600</v>
      </c>
    </row>
    <row r="22" spans="2:9" x14ac:dyDescent="0.2">
      <c r="B22" s="7" t="s">
        <v>13</v>
      </c>
      <c r="C22" s="424">
        <f>'School Inputs'!H49</f>
        <v>0</v>
      </c>
      <c r="D22" s="424">
        <f>'School Inputs'!I49</f>
        <v>0</v>
      </c>
      <c r="E22" s="424">
        <f>'School Inputs'!J49</f>
        <v>0</v>
      </c>
      <c r="F22" s="424">
        <f>'School Inputs'!K49</f>
        <v>0</v>
      </c>
      <c r="G22" s="424">
        <f>'School Inputs'!L49</f>
        <v>0</v>
      </c>
      <c r="H22" s="424">
        <f>'School Inputs'!M49</f>
        <v>0</v>
      </c>
      <c r="I22" s="424">
        <f>'School Inputs'!N49</f>
        <v>0</v>
      </c>
    </row>
    <row r="23" spans="2:9" x14ac:dyDescent="0.2">
      <c r="B23" s="7" t="s">
        <v>87</v>
      </c>
      <c r="C23" s="424">
        <f>'School Inputs'!H50</f>
        <v>0</v>
      </c>
      <c r="D23" s="424">
        <f>'School Inputs'!I50</f>
        <v>0</v>
      </c>
      <c r="E23" s="424">
        <f>'School Inputs'!J50</f>
        <v>0</v>
      </c>
      <c r="F23" s="424">
        <f>'School Inputs'!K50</f>
        <v>0</v>
      </c>
      <c r="G23" s="424">
        <f>'School Inputs'!L50</f>
        <v>0</v>
      </c>
      <c r="H23" s="424">
        <f>'School Inputs'!M50</f>
        <v>0</v>
      </c>
      <c r="I23" s="424">
        <f>'School Inputs'!N50</f>
        <v>0</v>
      </c>
    </row>
    <row r="24" spans="2:9" x14ac:dyDescent="0.2">
      <c r="B24" s="7" t="s">
        <v>88</v>
      </c>
      <c r="C24" s="424">
        <f>'School Inputs'!H51</f>
        <v>0</v>
      </c>
      <c r="D24" s="424">
        <f>'School Inputs'!I51</f>
        <v>0</v>
      </c>
      <c r="E24" s="424">
        <f>'School Inputs'!J51</f>
        <v>0</v>
      </c>
      <c r="F24" s="424">
        <f>'School Inputs'!K51</f>
        <v>0</v>
      </c>
      <c r="G24" s="424">
        <f>'School Inputs'!L51</f>
        <v>0</v>
      </c>
      <c r="H24" s="424">
        <f>'School Inputs'!M51</f>
        <v>0</v>
      </c>
      <c r="I24" s="424">
        <f>'School Inputs'!N51</f>
        <v>0</v>
      </c>
    </row>
    <row r="25" spans="2:9" x14ac:dyDescent="0.2">
      <c r="B25" s="7" t="s">
        <v>165</v>
      </c>
      <c r="C25" s="424">
        <f>'School Inputs'!H52</f>
        <v>0</v>
      </c>
      <c r="D25" s="424">
        <f>'School Inputs'!I52</f>
        <v>0</v>
      </c>
      <c r="E25" s="424">
        <f>'School Inputs'!J52</f>
        <v>0</v>
      </c>
      <c r="F25" s="424">
        <f>'School Inputs'!K52</f>
        <v>0</v>
      </c>
      <c r="G25" s="424">
        <f>'School Inputs'!L52</f>
        <v>0</v>
      </c>
      <c r="H25" s="424">
        <f>'School Inputs'!M52</f>
        <v>0</v>
      </c>
      <c r="I25" s="424">
        <f>'School Inputs'!N52</f>
        <v>0</v>
      </c>
    </row>
    <row r="26" spans="2:9" x14ac:dyDescent="0.2">
      <c r="B26" s="24" t="s">
        <v>76</v>
      </c>
      <c r="C26" s="427">
        <f t="shared" ref="C26:I26" si="1">C11+C12+C13+C14+C15+C16+C17+C18+C19+C20+C21+C22+C23+C24+C25</f>
        <v>150000</v>
      </c>
      <c r="D26" s="427">
        <f t="shared" si="1"/>
        <v>8363148.7999999998</v>
      </c>
      <c r="E26" s="427">
        <f t="shared" si="1"/>
        <v>8605916.2340000011</v>
      </c>
      <c r="F26" s="427">
        <f t="shared" si="1"/>
        <v>8855966.6910199989</v>
      </c>
      <c r="G26" s="427">
        <f t="shared" si="1"/>
        <v>9113518.6617505997</v>
      </c>
      <c r="H26" s="427">
        <f t="shared" si="1"/>
        <v>9378797.1916031167</v>
      </c>
      <c r="I26" s="427">
        <f t="shared" si="1"/>
        <v>9652034.0773512106</v>
      </c>
    </row>
    <row r="27" spans="2:9" x14ac:dyDescent="0.2">
      <c r="C27" s="31"/>
      <c r="D27" s="31"/>
      <c r="E27" s="31"/>
      <c r="F27" s="31"/>
      <c r="G27" s="31"/>
    </row>
    <row r="28" spans="2:9" x14ac:dyDescent="0.2">
      <c r="B28" s="8" t="s">
        <v>149</v>
      </c>
      <c r="C28" s="31"/>
      <c r="D28" s="31"/>
      <c r="E28" s="31"/>
      <c r="F28" s="31"/>
      <c r="G28" s="31"/>
    </row>
    <row r="29" spans="2:9" x14ac:dyDescent="0.2">
      <c r="B29" s="7" t="s">
        <v>109</v>
      </c>
      <c r="C29" s="17">
        <f>'School Inputs'!H402+'School Inputs'!H1344+'School Inputs'!H1369+'School Inputs'!H1371+'School Inputs'!H1373</f>
        <v>71615</v>
      </c>
      <c r="D29" s="17">
        <f>'School Inputs'!I402+'School Inputs'!I1344+'School Inputs'!I1369+'School Inputs'!I1371+'School Inputs'!I1373</f>
        <v>4505062.1830000002</v>
      </c>
      <c r="E29" s="17">
        <f>'School Inputs'!J402+'School Inputs'!J1344+'School Inputs'!J1369+'School Inputs'!J1371+'School Inputs'!J1373</f>
        <v>4818129.5613299999</v>
      </c>
      <c r="F29" s="17">
        <f>'School Inputs'!K402+'School Inputs'!K1344+'School Inputs'!K1369+'School Inputs'!K1371+'School Inputs'!K1373</f>
        <v>5156800.9159599002</v>
      </c>
      <c r="G29" s="17">
        <f>'School Inputs'!L402+'School Inputs'!L1344+'School Inputs'!L1369+'School Inputs'!L1371+'School Inputs'!L1373</f>
        <v>5304439.9434386967</v>
      </c>
      <c r="H29" s="17">
        <f>'School Inputs'!M402+'School Inputs'!M1344+'School Inputs'!M1369+'School Inputs'!M1371+'School Inputs'!M1373</f>
        <v>5526191.7570332382</v>
      </c>
      <c r="I29" s="17">
        <f>'School Inputs'!N402+'School Inputs'!N1344+'School Inputs'!N1369+'School Inputs'!N1371+'School Inputs'!N1373</f>
        <v>5684888.5097442381</v>
      </c>
    </row>
    <row r="30" spans="2:9" x14ac:dyDescent="0.2">
      <c r="B30" s="7" t="s">
        <v>85</v>
      </c>
      <c r="C30" s="17">
        <f>'School Inputs'!H1441</f>
        <v>40750</v>
      </c>
      <c r="D30" s="17">
        <f>'School Inputs'!I1441</f>
        <v>1575301.5199999998</v>
      </c>
      <c r="E30" s="17">
        <f>'School Inputs'!J1441</f>
        <v>1405573.3159999999</v>
      </c>
      <c r="F30" s="17">
        <f>'School Inputs'!K1441</f>
        <v>1436980.5658799999</v>
      </c>
      <c r="G30" s="17">
        <f>'School Inputs'!L1441</f>
        <v>1655563.2332563999</v>
      </c>
      <c r="H30" s="17">
        <f>'School Inputs'!M1441</f>
        <v>1488421.8806540917</v>
      </c>
      <c r="I30" s="17">
        <f>'School Inputs'!N1441</f>
        <v>1513337.6874737146</v>
      </c>
    </row>
    <row r="31" spans="2:9" x14ac:dyDescent="0.2">
      <c r="B31" s="7" t="s">
        <v>151</v>
      </c>
      <c r="C31" s="36">
        <f>'School Inputs'!H1469</f>
        <v>0</v>
      </c>
      <c r="D31" s="36">
        <f>'School Inputs'!I1469</f>
        <v>0</v>
      </c>
      <c r="E31" s="36">
        <f>'School Inputs'!J1469</f>
        <v>0</v>
      </c>
      <c r="F31" s="36">
        <f>'School Inputs'!K1469</f>
        <v>0</v>
      </c>
      <c r="G31" s="36">
        <f>'School Inputs'!L1469</f>
        <v>0</v>
      </c>
      <c r="H31" s="36">
        <f>'School Inputs'!M1469</f>
        <v>0</v>
      </c>
      <c r="I31" s="36">
        <f>'School Inputs'!N1469</f>
        <v>0</v>
      </c>
    </row>
    <row r="32" spans="2:9" x14ac:dyDescent="0.2">
      <c r="B32" s="7" t="s">
        <v>86</v>
      </c>
      <c r="C32" s="36">
        <f>'School Inputs'!H1586</f>
        <v>0</v>
      </c>
      <c r="D32" s="36">
        <f>'School Inputs'!I1586</f>
        <v>0</v>
      </c>
      <c r="E32" s="36">
        <f>'School Inputs'!J1586</f>
        <v>0</v>
      </c>
      <c r="F32" s="36">
        <f>'School Inputs'!K1586</f>
        <v>0</v>
      </c>
      <c r="G32" s="36">
        <f>'School Inputs'!L1586</f>
        <v>0</v>
      </c>
      <c r="H32" s="36">
        <f>'School Inputs'!M1586</f>
        <v>0</v>
      </c>
      <c r="I32" s="36">
        <f>'School Inputs'!N1586</f>
        <v>0</v>
      </c>
    </row>
    <row r="33" spans="2:9" x14ac:dyDescent="0.2">
      <c r="B33" s="7" t="s">
        <v>108</v>
      </c>
      <c r="C33" s="36">
        <f>'Technology &amp; Equipment Inputs'!F52</f>
        <v>34404</v>
      </c>
      <c r="D33" s="36">
        <f>'Technology &amp; Equipment Inputs'!G52</f>
        <v>1808100</v>
      </c>
      <c r="E33" s="36">
        <f>'Technology &amp; Equipment Inputs'!H52</f>
        <v>1840950</v>
      </c>
      <c r="F33" s="36">
        <f>'Technology &amp; Equipment Inputs'!I52</f>
        <v>1874457</v>
      </c>
      <c r="G33" s="36">
        <f>'Technology &amp; Equipment Inputs'!J52</f>
        <v>1908634.1400000001</v>
      </c>
      <c r="H33" s="36">
        <f>'Technology &amp; Equipment Inputs'!K52</f>
        <v>1943494.8228000002</v>
      </c>
      <c r="I33" s="36">
        <f>'Technology &amp; Equipment Inputs'!L52</f>
        <v>1979052.7192560001</v>
      </c>
    </row>
    <row r="34" spans="2:9" x14ac:dyDescent="0.2">
      <c r="B34" s="7" t="s">
        <v>265</v>
      </c>
      <c r="C34" s="36">
        <f>'Technology &amp; Equipment Inputs'!F89</f>
        <v>1600</v>
      </c>
      <c r="D34" s="36">
        <f>'Technology &amp; Equipment Inputs'!G89</f>
        <v>234180</v>
      </c>
      <c r="E34" s="36">
        <f>'Technology &amp; Equipment Inputs'!H89</f>
        <v>196580</v>
      </c>
      <c r="F34" s="36">
        <f>'Technology &amp; Equipment Inputs'!I89</f>
        <v>208980</v>
      </c>
      <c r="G34" s="36">
        <f>'Technology &amp; Equipment Inputs'!J89</f>
        <v>205780</v>
      </c>
      <c r="H34" s="36">
        <f>'Technology &amp; Equipment Inputs'!K89</f>
        <v>257380</v>
      </c>
      <c r="I34" s="36">
        <f>'Technology &amp; Equipment Inputs'!L89</f>
        <v>210980</v>
      </c>
    </row>
    <row r="35" spans="2:9" x14ac:dyDescent="0.2">
      <c r="B35" s="24" t="s">
        <v>75</v>
      </c>
      <c r="C35" s="428">
        <f t="shared" ref="C35:I35" si="2">SUM(C29:C34)</f>
        <v>148369</v>
      </c>
      <c r="D35" s="428">
        <f t="shared" si="2"/>
        <v>8122643.7029999997</v>
      </c>
      <c r="E35" s="428">
        <f t="shared" si="2"/>
        <v>8261232.8773299996</v>
      </c>
      <c r="F35" s="428">
        <f t="shared" si="2"/>
        <v>8677218.481839899</v>
      </c>
      <c r="G35" s="428">
        <f t="shared" si="2"/>
        <v>9074417.316695096</v>
      </c>
      <c r="H35" s="428">
        <f t="shared" si="2"/>
        <v>9215488.4604873303</v>
      </c>
      <c r="I35" s="428">
        <f t="shared" si="2"/>
        <v>9388258.9164739531</v>
      </c>
    </row>
    <row r="36" spans="2:9" ht="16" thickBot="1" x14ac:dyDescent="0.25">
      <c r="B36" s="24"/>
      <c r="C36" s="30"/>
      <c r="D36" s="30"/>
      <c r="E36" s="30"/>
      <c r="F36" s="30"/>
      <c r="G36" s="30"/>
    </row>
    <row r="37" spans="2:9" ht="16" thickBot="1" x14ac:dyDescent="0.25">
      <c r="B37" s="162" t="s">
        <v>77</v>
      </c>
      <c r="C37" s="23">
        <f t="shared" ref="C37:I37" si="3">C26-C35</f>
        <v>1631</v>
      </c>
      <c r="D37" s="172">
        <f t="shared" si="3"/>
        <v>240505.09700000007</v>
      </c>
      <c r="E37" s="173">
        <f t="shared" si="3"/>
        <v>344683.35667000152</v>
      </c>
      <c r="F37" s="173">
        <f t="shared" si="3"/>
        <v>178748.20918009989</v>
      </c>
      <c r="G37" s="173">
        <f t="shared" si="3"/>
        <v>39101.345055503771</v>
      </c>
      <c r="H37" s="23">
        <f t="shared" si="3"/>
        <v>163308.73111578636</v>
      </c>
      <c r="I37" s="23">
        <f t="shared" si="3"/>
        <v>263775.16087725759</v>
      </c>
    </row>
    <row r="38" spans="2:9" x14ac:dyDescent="0.2">
      <c r="B38" s="163" t="s">
        <v>249</v>
      </c>
      <c r="C38" s="20"/>
      <c r="D38" s="20">
        <f t="shared" ref="D38:I38" si="4">D37/D7</f>
        <v>197.13532540983613</v>
      </c>
      <c r="E38" s="20">
        <f t="shared" si="4"/>
        <v>282.52734153278811</v>
      </c>
      <c r="F38" s="20">
        <f t="shared" si="4"/>
        <v>146.51492555745892</v>
      </c>
      <c r="G38" s="20">
        <f t="shared" si="4"/>
        <v>32.050282832380141</v>
      </c>
      <c r="H38" s="20">
        <f t="shared" si="4"/>
        <v>133.85961566867735</v>
      </c>
      <c r="I38" s="20">
        <f t="shared" si="4"/>
        <v>216.20914826004721</v>
      </c>
    </row>
    <row r="40" spans="2:9" x14ac:dyDescent="0.2">
      <c r="B40" t="s">
        <v>5</v>
      </c>
      <c r="C40" s="169">
        <f>C37</f>
        <v>1631</v>
      </c>
      <c r="D40" s="169">
        <f t="shared" ref="D40:I40" si="5">C40+D37</f>
        <v>242136.09700000007</v>
      </c>
      <c r="E40" s="169">
        <f t="shared" si="5"/>
        <v>586819.45367000159</v>
      </c>
      <c r="F40" s="169">
        <f t="shared" si="5"/>
        <v>765567.66285010148</v>
      </c>
      <c r="G40" s="169">
        <f t="shared" si="5"/>
        <v>804669.00790560525</v>
      </c>
      <c r="H40" s="169">
        <f t="shared" si="5"/>
        <v>967977.73902139161</v>
      </c>
      <c r="I40" s="169">
        <f t="shared" si="5"/>
        <v>1231752.8998986492</v>
      </c>
    </row>
    <row r="41" spans="2:9" x14ac:dyDescent="0.2">
      <c r="B41" s="27"/>
    </row>
    <row r="42" spans="2:9" x14ac:dyDescent="0.2">
      <c r="B42" s="13"/>
    </row>
  </sheetData>
  <phoneticPr fontId="21" type="noConversion"/>
  <pageMargins left="0.5" right="0.5" top="0.5" bottom="0.5" header="0.3" footer="0.3"/>
  <pageSetup scale="92" orientation="landscape" r:id="rId1"/>
  <headerFooter>
    <oddHeader>&amp;CAthlos Academy of Reno</oddHead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1"/>
  <sheetViews>
    <sheetView topLeftCell="D1" workbookViewId="0">
      <selection activeCell="D2" sqref="D2"/>
    </sheetView>
  </sheetViews>
  <sheetFormatPr baseColWidth="10" defaultColWidth="12.83203125" defaultRowHeight="15" x14ac:dyDescent="0.2"/>
  <cols>
    <col min="1" max="1" width="21.5" style="356" bestFit="1" customWidth="1"/>
    <col min="2" max="2" width="24.83203125" style="356" bestFit="1" customWidth="1"/>
    <col min="3" max="7" width="13.5" style="356" bestFit="1" customWidth="1"/>
    <col min="8" max="8" width="22.83203125" style="356" bestFit="1" customWidth="1"/>
    <col min="9" max="13" width="13.5" style="356" bestFit="1" customWidth="1"/>
    <col min="14" max="14" width="14.33203125" style="356" bestFit="1" customWidth="1"/>
    <col min="15" max="15" width="20.83203125" style="356" bestFit="1" customWidth="1"/>
    <col min="16" max="16" width="13.5" style="356" bestFit="1" customWidth="1"/>
    <col min="17" max="16384" width="12.83203125" style="356"/>
  </cols>
  <sheetData>
    <row r="1" spans="1:16" x14ac:dyDescent="0.2">
      <c r="A1" s="425" t="s">
        <v>449</v>
      </c>
      <c r="B1" s="330" t="str">
        <f>'School Inputs'!D2</f>
        <v>Athlos Academy of Reno</v>
      </c>
      <c r="C1" s="269"/>
      <c r="D1" s="265"/>
      <c r="F1" s="265"/>
      <c r="G1" s="265"/>
      <c r="H1" s="426" t="s">
        <v>450</v>
      </c>
      <c r="I1" s="265"/>
      <c r="J1" s="265"/>
      <c r="K1" s="265"/>
      <c r="L1" s="265"/>
      <c r="M1" s="265"/>
      <c r="N1" s="265"/>
      <c r="O1" s="265"/>
      <c r="P1" s="265"/>
    </row>
    <row r="2" spans="1:16" ht="16" thickBot="1" x14ac:dyDescent="0.25">
      <c r="A2" s="268"/>
      <c r="B2" s="269"/>
      <c r="C2" s="269"/>
      <c r="D2" s="265"/>
      <c r="E2" s="269"/>
      <c r="F2" s="265"/>
      <c r="G2" s="265"/>
      <c r="H2" s="265"/>
      <c r="I2" s="265"/>
      <c r="J2" s="265"/>
      <c r="K2" s="265"/>
      <c r="L2" s="265"/>
      <c r="M2" s="265"/>
      <c r="N2" s="265"/>
      <c r="O2" s="265"/>
      <c r="P2" s="265"/>
    </row>
    <row r="3" spans="1:16" x14ac:dyDescent="0.2">
      <c r="A3" s="268" t="str">
        <f>'School Inputs'!I5</f>
        <v>2018-19</v>
      </c>
      <c r="B3" s="271" t="s">
        <v>414</v>
      </c>
      <c r="C3" s="271" t="s">
        <v>414</v>
      </c>
      <c r="D3" s="271" t="s">
        <v>414</v>
      </c>
      <c r="E3" s="271" t="s">
        <v>414</v>
      </c>
      <c r="F3" s="271" t="s">
        <v>414</v>
      </c>
      <c r="G3" s="271" t="s">
        <v>414</v>
      </c>
      <c r="H3" s="271" t="s">
        <v>414</v>
      </c>
      <c r="I3" s="271" t="s">
        <v>414</v>
      </c>
      <c r="J3" s="271" t="s">
        <v>414</v>
      </c>
      <c r="K3" s="271" t="s">
        <v>414</v>
      </c>
      <c r="L3" s="271" t="s">
        <v>414</v>
      </c>
      <c r="M3" s="271" t="s">
        <v>414</v>
      </c>
      <c r="N3" s="441" t="s">
        <v>415</v>
      </c>
      <c r="O3" s="441" t="s">
        <v>416</v>
      </c>
      <c r="P3" s="272"/>
    </row>
    <row r="4" spans="1:16" ht="33" customHeight="1" thickBot="1" x14ac:dyDescent="0.25">
      <c r="A4" s="268"/>
      <c r="B4" s="273" t="s">
        <v>417</v>
      </c>
      <c r="C4" s="273" t="s">
        <v>418</v>
      </c>
      <c r="D4" s="273" t="s">
        <v>419</v>
      </c>
      <c r="E4" s="273" t="s">
        <v>420</v>
      </c>
      <c r="F4" s="273" t="s">
        <v>421</v>
      </c>
      <c r="G4" s="273" t="s">
        <v>422</v>
      </c>
      <c r="H4" s="273" t="s">
        <v>423</v>
      </c>
      <c r="I4" s="273" t="s">
        <v>424</v>
      </c>
      <c r="J4" s="273" t="s">
        <v>425</v>
      </c>
      <c r="K4" s="273" t="s">
        <v>426</v>
      </c>
      <c r="L4" s="273" t="s">
        <v>427</v>
      </c>
      <c r="M4" s="273" t="s">
        <v>428</v>
      </c>
      <c r="N4" s="442"/>
      <c r="O4" s="442"/>
      <c r="P4" s="274" t="s">
        <v>429</v>
      </c>
    </row>
    <row r="5" spans="1:16" x14ac:dyDescent="0.2">
      <c r="A5" s="275" t="s">
        <v>430</v>
      </c>
      <c r="B5" s="423"/>
      <c r="C5" s="276"/>
      <c r="D5" s="276"/>
      <c r="E5" s="276"/>
      <c r="F5" s="276"/>
      <c r="G5" s="276"/>
      <c r="H5" s="276"/>
      <c r="I5" s="276"/>
      <c r="J5" s="276"/>
      <c r="K5" s="276"/>
      <c r="L5" s="276"/>
      <c r="M5" s="276"/>
      <c r="N5" s="277"/>
      <c r="O5" s="277"/>
      <c r="P5" s="278"/>
    </row>
    <row r="6" spans="1:16" x14ac:dyDescent="0.2">
      <c r="A6" s="265" t="s">
        <v>431</v>
      </c>
      <c r="B6" s="311">
        <f>8215480/12</f>
        <v>684623.33333333337</v>
      </c>
      <c r="C6" s="311">
        <f>8215480/12</f>
        <v>684623.33333333337</v>
      </c>
      <c r="D6" s="311">
        <f t="shared" ref="D6:M6" si="0">8215480/12</f>
        <v>684623.33333333337</v>
      </c>
      <c r="E6" s="311">
        <f t="shared" si="0"/>
        <v>684623.33333333337</v>
      </c>
      <c r="F6" s="311">
        <f t="shared" si="0"/>
        <v>684623.33333333337</v>
      </c>
      <c r="G6" s="311">
        <f t="shared" si="0"/>
        <v>684623.33333333337</v>
      </c>
      <c r="H6" s="311">
        <f t="shared" si="0"/>
        <v>684623.33333333337</v>
      </c>
      <c r="I6" s="311">
        <f t="shared" si="0"/>
        <v>684623.33333333337</v>
      </c>
      <c r="J6" s="311">
        <f t="shared" si="0"/>
        <v>684623.33333333337</v>
      </c>
      <c r="K6" s="311">
        <f t="shared" si="0"/>
        <v>684623.33333333337</v>
      </c>
      <c r="L6" s="311">
        <f t="shared" si="0"/>
        <v>684623.33333333337</v>
      </c>
      <c r="M6" s="311">
        <f t="shared" si="0"/>
        <v>684623.33333333337</v>
      </c>
      <c r="N6" s="283">
        <f>SUM(B6:M6)</f>
        <v>8215479.9999999991</v>
      </c>
      <c r="O6" s="319"/>
      <c r="P6" s="283">
        <f>N6-O6</f>
        <v>8215479.9999999991</v>
      </c>
    </row>
    <row r="7" spans="1:16" x14ac:dyDescent="0.2">
      <c r="A7" s="265" t="s">
        <v>463</v>
      </c>
      <c r="B7" s="311">
        <f>-123232/12</f>
        <v>-10269.333333333334</v>
      </c>
      <c r="C7" s="311">
        <f t="shared" ref="C7:M7" si="1">-123232/12</f>
        <v>-10269.333333333334</v>
      </c>
      <c r="D7" s="311">
        <f t="shared" si="1"/>
        <v>-10269.333333333334</v>
      </c>
      <c r="E7" s="311">
        <f t="shared" si="1"/>
        <v>-10269.333333333334</v>
      </c>
      <c r="F7" s="311">
        <f t="shared" si="1"/>
        <v>-10269.333333333334</v>
      </c>
      <c r="G7" s="311">
        <f t="shared" si="1"/>
        <v>-10269.333333333334</v>
      </c>
      <c r="H7" s="311">
        <f t="shared" si="1"/>
        <v>-10269.333333333334</v>
      </c>
      <c r="I7" s="311">
        <f t="shared" si="1"/>
        <v>-10269.333333333334</v>
      </c>
      <c r="J7" s="311">
        <f t="shared" si="1"/>
        <v>-10269.333333333334</v>
      </c>
      <c r="K7" s="311">
        <f t="shared" si="1"/>
        <v>-10269.333333333334</v>
      </c>
      <c r="L7" s="311">
        <f t="shared" si="1"/>
        <v>-10269.333333333334</v>
      </c>
      <c r="M7" s="311">
        <f t="shared" si="1"/>
        <v>-10269.333333333334</v>
      </c>
      <c r="N7" s="283">
        <f>SUM(B7:M7)</f>
        <v>-123231.99999999999</v>
      </c>
      <c r="O7" s="319"/>
      <c r="P7" s="283">
        <f>N7-O7</f>
        <v>-123231.99999999999</v>
      </c>
    </row>
    <row r="8" spans="1:16" x14ac:dyDescent="0.2">
      <c r="A8" s="265" t="s">
        <v>432</v>
      </c>
      <c r="B8" s="311"/>
      <c r="C8" s="312"/>
      <c r="D8" s="312"/>
      <c r="E8" s="312"/>
      <c r="F8" s="312"/>
      <c r="G8" s="312"/>
      <c r="H8" s="312"/>
      <c r="I8" s="312"/>
      <c r="J8" s="312"/>
      <c r="K8" s="312"/>
      <c r="L8" s="312"/>
      <c r="M8" s="312"/>
      <c r="N8" s="283">
        <f t="shared" ref="N8:N14" si="2">SUM(B8:M8)</f>
        <v>0</v>
      </c>
      <c r="O8" s="319"/>
      <c r="P8" s="283">
        <f t="shared" ref="P8:P14" si="3">N8-O8</f>
        <v>0</v>
      </c>
    </row>
    <row r="9" spans="1:16" x14ac:dyDescent="0.2">
      <c r="A9" s="416" t="s">
        <v>451</v>
      </c>
      <c r="B9" s="311"/>
      <c r="C9" s="312"/>
      <c r="D9" s="312"/>
      <c r="E9" s="312"/>
      <c r="F9" s="312"/>
      <c r="G9" s="312"/>
      <c r="H9" s="312"/>
      <c r="I9" s="312"/>
      <c r="J9" s="312"/>
      <c r="K9" s="312"/>
      <c r="L9" s="312"/>
      <c r="M9" s="312"/>
      <c r="N9" s="283">
        <f t="shared" si="2"/>
        <v>0</v>
      </c>
      <c r="O9" s="319"/>
      <c r="P9" s="283">
        <f t="shared" si="3"/>
        <v>0</v>
      </c>
    </row>
    <row r="10" spans="1:16" x14ac:dyDescent="0.2">
      <c r="A10" s="417" t="s">
        <v>278</v>
      </c>
      <c r="B10" s="313"/>
      <c r="C10" s="312"/>
      <c r="D10" s="312"/>
      <c r="E10" s="312">
        <f>65029/9</f>
        <v>7225.4444444444443</v>
      </c>
      <c r="F10" s="312">
        <f t="shared" ref="F10:L10" si="4">65029/9</f>
        <v>7225.4444444444443</v>
      </c>
      <c r="G10" s="312">
        <f t="shared" si="4"/>
        <v>7225.4444444444443</v>
      </c>
      <c r="H10" s="312">
        <f t="shared" si="4"/>
        <v>7225.4444444444443</v>
      </c>
      <c r="I10" s="312">
        <f t="shared" si="4"/>
        <v>7225.4444444444443</v>
      </c>
      <c r="J10" s="312">
        <f t="shared" si="4"/>
        <v>7225.4444444444443</v>
      </c>
      <c r="K10" s="312">
        <f t="shared" si="4"/>
        <v>7225.4444444444443</v>
      </c>
      <c r="L10" s="312">
        <f t="shared" si="4"/>
        <v>7225.4444444444443</v>
      </c>
      <c r="M10" s="312">
        <v>7222.44</v>
      </c>
      <c r="N10" s="283">
        <f t="shared" si="2"/>
        <v>65025.995555555557</v>
      </c>
      <c r="O10" s="319"/>
      <c r="P10" s="283">
        <f t="shared" si="3"/>
        <v>65025.995555555557</v>
      </c>
    </row>
    <row r="11" spans="1:16" x14ac:dyDescent="0.2">
      <c r="A11" s="310" t="s">
        <v>506</v>
      </c>
      <c r="B11" s="313"/>
      <c r="C11" s="312"/>
      <c r="D11" s="312">
        <f>36600/10</f>
        <v>3660</v>
      </c>
      <c r="E11" s="312">
        <f t="shared" ref="E11:M11" si="5">36600/10</f>
        <v>3660</v>
      </c>
      <c r="F11" s="312">
        <f t="shared" si="5"/>
        <v>3660</v>
      </c>
      <c r="G11" s="312">
        <f t="shared" si="5"/>
        <v>3660</v>
      </c>
      <c r="H11" s="312">
        <f t="shared" si="5"/>
        <v>3660</v>
      </c>
      <c r="I11" s="312">
        <f t="shared" si="5"/>
        <v>3660</v>
      </c>
      <c r="J11" s="312">
        <f t="shared" si="5"/>
        <v>3660</v>
      </c>
      <c r="K11" s="312">
        <f t="shared" si="5"/>
        <v>3660</v>
      </c>
      <c r="L11" s="312">
        <f t="shared" si="5"/>
        <v>3660</v>
      </c>
      <c r="M11" s="312">
        <f t="shared" si="5"/>
        <v>3660</v>
      </c>
      <c r="N11" s="283">
        <f t="shared" si="2"/>
        <v>36600</v>
      </c>
      <c r="O11" s="319"/>
      <c r="P11" s="283">
        <f t="shared" si="3"/>
        <v>36600</v>
      </c>
    </row>
    <row r="12" spans="1:16" x14ac:dyDescent="0.2">
      <c r="A12" s="310" t="s">
        <v>507</v>
      </c>
      <c r="B12" s="313"/>
      <c r="C12" s="312"/>
      <c r="D12" s="312"/>
      <c r="E12" s="312">
        <f>169275/9</f>
        <v>18808.333333333332</v>
      </c>
      <c r="F12" s="312">
        <f t="shared" ref="F12:L12" si="6">169275/9</f>
        <v>18808.333333333332</v>
      </c>
      <c r="G12" s="312">
        <f t="shared" si="6"/>
        <v>18808.333333333332</v>
      </c>
      <c r="H12" s="312">
        <f t="shared" si="6"/>
        <v>18808.333333333332</v>
      </c>
      <c r="I12" s="312">
        <f t="shared" si="6"/>
        <v>18808.333333333332</v>
      </c>
      <c r="J12" s="312">
        <f t="shared" si="6"/>
        <v>18808.333333333332</v>
      </c>
      <c r="K12" s="312">
        <f t="shared" si="6"/>
        <v>18808.333333333332</v>
      </c>
      <c r="L12" s="312">
        <f t="shared" si="6"/>
        <v>18808.333333333332</v>
      </c>
      <c r="M12" s="312">
        <v>18808.330000000002</v>
      </c>
      <c r="N12" s="283">
        <f t="shared" si="2"/>
        <v>169274.99666666664</v>
      </c>
      <c r="O12" s="319"/>
      <c r="P12" s="283">
        <f t="shared" si="3"/>
        <v>169274.99666666664</v>
      </c>
    </row>
    <row r="13" spans="1:16" x14ac:dyDescent="0.2">
      <c r="A13" s="310"/>
      <c r="B13" s="313"/>
      <c r="C13" s="312"/>
      <c r="D13" s="312"/>
      <c r="E13" s="312"/>
      <c r="F13" s="314"/>
      <c r="G13" s="312"/>
      <c r="H13" s="312"/>
      <c r="I13" s="312"/>
      <c r="J13" s="314"/>
      <c r="K13" s="312"/>
      <c r="L13" s="312"/>
      <c r="M13" s="312"/>
      <c r="N13" s="283">
        <f t="shared" si="2"/>
        <v>0</v>
      </c>
      <c r="O13" s="319"/>
      <c r="P13" s="283">
        <f t="shared" si="3"/>
        <v>0</v>
      </c>
    </row>
    <row r="14" spans="1:16" x14ac:dyDescent="0.2">
      <c r="A14" s="310"/>
      <c r="B14" s="315"/>
      <c r="C14" s="316"/>
      <c r="D14" s="316"/>
      <c r="E14" s="316"/>
      <c r="F14" s="317"/>
      <c r="G14" s="316"/>
      <c r="H14" s="316"/>
      <c r="I14" s="316"/>
      <c r="J14" s="317"/>
      <c r="K14" s="316"/>
      <c r="L14" s="316"/>
      <c r="M14" s="318"/>
      <c r="N14" s="283">
        <f t="shared" si="2"/>
        <v>0</v>
      </c>
      <c r="O14" s="319"/>
      <c r="P14" s="283">
        <f t="shared" si="3"/>
        <v>0</v>
      </c>
    </row>
    <row r="15" spans="1:16" ht="16" thickBot="1" x14ac:dyDescent="0.25">
      <c r="A15" s="268" t="s">
        <v>433</v>
      </c>
      <c r="B15" s="287">
        <f t="shared" ref="B15:O15" si="7">SUM(B6:B14)</f>
        <v>674354</v>
      </c>
      <c r="C15" s="287">
        <f t="shared" si="7"/>
        <v>674354</v>
      </c>
      <c r="D15" s="287">
        <f t="shared" si="7"/>
        <v>678014</v>
      </c>
      <c r="E15" s="287">
        <f t="shared" si="7"/>
        <v>704047.77777777787</v>
      </c>
      <c r="F15" s="287">
        <f t="shared" si="7"/>
        <v>704047.77777777787</v>
      </c>
      <c r="G15" s="287">
        <f t="shared" si="7"/>
        <v>704047.77777777787</v>
      </c>
      <c r="H15" s="287">
        <f t="shared" si="7"/>
        <v>704047.77777777787</v>
      </c>
      <c r="I15" s="287">
        <f t="shared" si="7"/>
        <v>704047.77777777787</v>
      </c>
      <c r="J15" s="287">
        <f t="shared" si="7"/>
        <v>704047.77777777787</v>
      </c>
      <c r="K15" s="287">
        <f t="shared" si="7"/>
        <v>704047.77777777787</v>
      </c>
      <c r="L15" s="287">
        <f t="shared" si="7"/>
        <v>704047.77777777787</v>
      </c>
      <c r="M15" s="287">
        <f t="shared" si="7"/>
        <v>704044.7699999999</v>
      </c>
      <c r="N15" s="287">
        <f t="shared" si="7"/>
        <v>8363148.9922222216</v>
      </c>
      <c r="O15" s="287">
        <f t="shared" si="7"/>
        <v>0</v>
      </c>
      <c r="P15" s="287">
        <f>N15-O15</f>
        <v>8363148.9922222216</v>
      </c>
    </row>
    <row r="16" spans="1:16" ht="16" thickTop="1" x14ac:dyDescent="0.2">
      <c r="A16" s="268" t="s">
        <v>434</v>
      </c>
      <c r="B16" s="288">
        <f>B15</f>
        <v>674354</v>
      </c>
      <c r="C16" s="289">
        <f>B16+C15</f>
        <v>1348708</v>
      </c>
      <c r="D16" s="289">
        <f t="shared" ref="D16:M16" si="8">C16+D15</f>
        <v>2026722</v>
      </c>
      <c r="E16" s="289">
        <f t="shared" si="8"/>
        <v>2730769.777777778</v>
      </c>
      <c r="F16" s="289">
        <f t="shared" si="8"/>
        <v>3434817.555555556</v>
      </c>
      <c r="G16" s="289">
        <f t="shared" si="8"/>
        <v>4138865.333333334</v>
      </c>
      <c r="H16" s="289">
        <f t="shared" si="8"/>
        <v>4842913.1111111119</v>
      </c>
      <c r="I16" s="289">
        <f t="shared" si="8"/>
        <v>5546960.8888888899</v>
      </c>
      <c r="J16" s="289">
        <f t="shared" si="8"/>
        <v>6251008.6666666679</v>
      </c>
      <c r="K16" s="289">
        <f t="shared" si="8"/>
        <v>6955056.4444444459</v>
      </c>
      <c r="L16" s="289">
        <f t="shared" si="8"/>
        <v>7659104.2222222239</v>
      </c>
      <c r="M16" s="289">
        <f t="shared" si="8"/>
        <v>8363148.9922222234</v>
      </c>
      <c r="N16" s="288"/>
      <c r="O16" s="284"/>
      <c r="P16" s="283"/>
    </row>
    <row r="17" spans="1:16" x14ac:dyDescent="0.2">
      <c r="A17" s="265"/>
      <c r="B17" s="285"/>
      <c r="C17" s="290"/>
      <c r="D17" s="290"/>
      <c r="E17" s="290"/>
      <c r="F17" s="286"/>
      <c r="G17" s="290"/>
      <c r="H17" s="290"/>
      <c r="I17" s="290"/>
      <c r="J17" s="286"/>
      <c r="K17" s="290"/>
      <c r="L17" s="290"/>
      <c r="M17" s="290"/>
      <c r="N17" s="281"/>
      <c r="O17" s="264"/>
      <c r="P17" s="281"/>
    </row>
    <row r="18" spans="1:16" x14ac:dyDescent="0.2">
      <c r="A18" s="275" t="s">
        <v>435</v>
      </c>
      <c r="B18" s="280"/>
      <c r="C18" s="282"/>
      <c r="D18" s="282"/>
      <c r="E18" s="282"/>
      <c r="F18" s="282"/>
      <c r="G18" s="282"/>
      <c r="H18" s="282"/>
      <c r="I18" s="282"/>
      <c r="J18" s="282"/>
      <c r="K18" s="282"/>
      <c r="L18" s="282"/>
      <c r="M18" s="282"/>
      <c r="N18" s="281"/>
      <c r="O18" s="264"/>
      <c r="P18" s="281"/>
    </row>
    <row r="19" spans="1:16" x14ac:dyDescent="0.2">
      <c r="A19" s="279" t="s">
        <v>436</v>
      </c>
      <c r="B19" s="280"/>
      <c r="C19" s="282"/>
      <c r="D19" s="282"/>
      <c r="E19" s="282"/>
      <c r="F19" s="282"/>
      <c r="G19" s="282"/>
      <c r="H19" s="282"/>
      <c r="I19" s="282"/>
      <c r="J19" s="282"/>
      <c r="K19" s="282"/>
      <c r="L19" s="282"/>
      <c r="M19" s="282"/>
      <c r="N19" s="281"/>
      <c r="O19" s="264"/>
      <c r="P19" s="283"/>
    </row>
    <row r="20" spans="1:16" x14ac:dyDescent="0.2">
      <c r="A20" s="265" t="s">
        <v>437</v>
      </c>
      <c r="B20" s="311"/>
      <c r="C20" s="320">
        <f>(3225346+206700)/11</f>
        <v>312004.18181818182</v>
      </c>
      <c r="D20" s="320">
        <f t="shared" ref="D20:M20" si="9">(3225346+206700)/11</f>
        <v>312004.18181818182</v>
      </c>
      <c r="E20" s="320">
        <f t="shared" si="9"/>
        <v>312004.18181818182</v>
      </c>
      <c r="F20" s="320">
        <f t="shared" si="9"/>
        <v>312004.18181818182</v>
      </c>
      <c r="G20" s="320">
        <f t="shared" si="9"/>
        <v>312004.18181818182</v>
      </c>
      <c r="H20" s="320">
        <f t="shared" si="9"/>
        <v>312004.18181818182</v>
      </c>
      <c r="I20" s="320">
        <f t="shared" si="9"/>
        <v>312004.18181818182</v>
      </c>
      <c r="J20" s="320">
        <f t="shared" si="9"/>
        <v>312004.18181818182</v>
      </c>
      <c r="K20" s="320">
        <f t="shared" si="9"/>
        <v>312004.18181818182</v>
      </c>
      <c r="L20" s="320">
        <f t="shared" si="9"/>
        <v>312004.18181818182</v>
      </c>
      <c r="M20" s="320">
        <f t="shared" si="9"/>
        <v>312004.18181818182</v>
      </c>
      <c r="N20" s="283">
        <f>SUM(B20:M20)</f>
        <v>3432045.9999999995</v>
      </c>
      <c r="O20" s="319"/>
      <c r="P20" s="283">
        <f>N20-O20</f>
        <v>3432045.9999999995</v>
      </c>
    </row>
    <row r="21" spans="1:16" x14ac:dyDescent="0.2">
      <c r="A21" s="265" t="s">
        <v>438</v>
      </c>
      <c r="B21" s="311"/>
      <c r="C21" s="311">
        <f>1073016/11</f>
        <v>97546.909090909088</v>
      </c>
      <c r="D21" s="311">
        <f t="shared" ref="D21:M21" si="10">1073016/11</f>
        <v>97546.909090909088</v>
      </c>
      <c r="E21" s="311">
        <f t="shared" si="10"/>
        <v>97546.909090909088</v>
      </c>
      <c r="F21" s="311">
        <f t="shared" si="10"/>
        <v>97546.909090909088</v>
      </c>
      <c r="G21" s="311">
        <f t="shared" si="10"/>
        <v>97546.909090909088</v>
      </c>
      <c r="H21" s="311">
        <f t="shared" si="10"/>
        <v>97546.909090909088</v>
      </c>
      <c r="I21" s="311">
        <f t="shared" si="10"/>
        <v>97546.909090909088</v>
      </c>
      <c r="J21" s="311">
        <f t="shared" si="10"/>
        <v>97546.909090909088</v>
      </c>
      <c r="K21" s="311">
        <f t="shared" si="10"/>
        <v>97546.909090909088</v>
      </c>
      <c r="L21" s="311">
        <f t="shared" si="10"/>
        <v>97546.909090909088</v>
      </c>
      <c r="M21" s="311">
        <f t="shared" si="10"/>
        <v>97546.909090909088</v>
      </c>
      <c r="N21" s="283">
        <f>SUM(B21:M21)</f>
        <v>1073015.9999999998</v>
      </c>
      <c r="O21" s="311"/>
      <c r="P21" s="283">
        <f>N21-O21</f>
        <v>1073015.9999999998</v>
      </c>
    </row>
    <row r="22" spans="1:16" x14ac:dyDescent="0.2">
      <c r="A22" s="266" t="s">
        <v>439</v>
      </c>
      <c r="B22" s="311"/>
      <c r="C22" s="320">
        <v>100000</v>
      </c>
      <c r="D22" s="320">
        <f>109419/10</f>
        <v>10941.9</v>
      </c>
      <c r="E22" s="320">
        <f t="shared" ref="E22:M22" si="11">109419/10</f>
        <v>10941.9</v>
      </c>
      <c r="F22" s="320">
        <f t="shared" si="11"/>
        <v>10941.9</v>
      </c>
      <c r="G22" s="320">
        <f t="shared" si="11"/>
        <v>10941.9</v>
      </c>
      <c r="H22" s="320">
        <f t="shared" si="11"/>
        <v>10941.9</v>
      </c>
      <c r="I22" s="320">
        <f t="shared" si="11"/>
        <v>10941.9</v>
      </c>
      <c r="J22" s="320">
        <f t="shared" si="11"/>
        <v>10941.9</v>
      </c>
      <c r="K22" s="320">
        <f t="shared" si="11"/>
        <v>10941.9</v>
      </c>
      <c r="L22" s="320">
        <f t="shared" si="11"/>
        <v>10941.9</v>
      </c>
      <c r="M22" s="320">
        <f t="shared" si="11"/>
        <v>10941.9</v>
      </c>
      <c r="N22" s="283">
        <f>SUM(B22:M22)</f>
        <v>209418.99999999994</v>
      </c>
      <c r="O22" s="319"/>
      <c r="P22" s="283">
        <f t="shared" ref="P22:P39" si="12">N22-O22</f>
        <v>209418.99999999994</v>
      </c>
    </row>
    <row r="23" spans="1:16" x14ac:dyDescent="0.2">
      <c r="A23" s="266" t="s">
        <v>440</v>
      </c>
      <c r="B23" s="311"/>
      <c r="C23" s="320"/>
      <c r="D23" s="320"/>
      <c r="E23" s="320"/>
      <c r="F23" s="320"/>
      <c r="G23" s="320"/>
      <c r="H23" s="311"/>
      <c r="I23" s="322"/>
      <c r="J23" s="320"/>
      <c r="K23" s="320"/>
      <c r="L23" s="320"/>
      <c r="M23" s="323"/>
      <c r="N23" s="283">
        <f t="shared" ref="N23:N39" si="13">SUM(B23:M23)</f>
        <v>0</v>
      </c>
      <c r="O23" s="319"/>
      <c r="P23" s="283">
        <f t="shared" si="12"/>
        <v>0</v>
      </c>
    </row>
    <row r="24" spans="1:16" x14ac:dyDescent="0.2">
      <c r="A24" s="266" t="s">
        <v>322</v>
      </c>
      <c r="B24" s="311">
        <f>126000/12</f>
        <v>10500</v>
      </c>
      <c r="C24" s="311">
        <f t="shared" ref="C24:M24" si="14">126000/12</f>
        <v>10500</v>
      </c>
      <c r="D24" s="311">
        <f t="shared" si="14"/>
        <v>10500</v>
      </c>
      <c r="E24" s="311">
        <f t="shared" si="14"/>
        <v>10500</v>
      </c>
      <c r="F24" s="311">
        <f t="shared" si="14"/>
        <v>10500</v>
      </c>
      <c r="G24" s="311">
        <f t="shared" si="14"/>
        <v>10500</v>
      </c>
      <c r="H24" s="311">
        <f t="shared" si="14"/>
        <v>10500</v>
      </c>
      <c r="I24" s="311">
        <f t="shared" si="14"/>
        <v>10500</v>
      </c>
      <c r="J24" s="311">
        <f t="shared" si="14"/>
        <v>10500</v>
      </c>
      <c r="K24" s="311">
        <f t="shared" si="14"/>
        <v>10500</v>
      </c>
      <c r="L24" s="311">
        <f t="shared" si="14"/>
        <v>10500</v>
      </c>
      <c r="M24" s="311">
        <f t="shared" si="14"/>
        <v>10500</v>
      </c>
      <c r="N24" s="283">
        <f t="shared" si="13"/>
        <v>126000</v>
      </c>
      <c r="O24" s="319"/>
      <c r="P24" s="283">
        <f t="shared" si="12"/>
        <v>126000</v>
      </c>
    </row>
    <row r="25" spans="1:16" x14ac:dyDescent="0.2">
      <c r="A25" s="266" t="s">
        <v>441</v>
      </c>
      <c r="B25" s="311">
        <f>(87900/12)</f>
        <v>7325</v>
      </c>
      <c r="C25" s="311">
        <f>(87900/12)+3636</f>
        <v>10961</v>
      </c>
      <c r="D25" s="311">
        <f>(87900/12)+7500+3636</f>
        <v>18461</v>
      </c>
      <c r="E25" s="311">
        <f>(87900/12)+3636</f>
        <v>10961</v>
      </c>
      <c r="F25" s="311">
        <f>(87900/12)+3636</f>
        <v>10961</v>
      </c>
      <c r="G25" s="311">
        <f>(87900/12)+12500+3636</f>
        <v>23461</v>
      </c>
      <c r="H25" s="311">
        <f>(87900/12)+3636</f>
        <v>10961</v>
      </c>
      <c r="I25" s="311">
        <f>(87900/12)+3636</f>
        <v>10961</v>
      </c>
      <c r="J25" s="311">
        <f>(87900/12)+3636</f>
        <v>10961</v>
      </c>
      <c r="K25" s="311">
        <f>(87900/12)+3636</f>
        <v>10961</v>
      </c>
      <c r="L25" s="311">
        <f>(87900/12)+3636</f>
        <v>10961</v>
      </c>
      <c r="M25" s="311">
        <v>10964</v>
      </c>
      <c r="N25" s="283">
        <f t="shared" si="13"/>
        <v>147899</v>
      </c>
      <c r="O25" s="319"/>
      <c r="P25" s="283">
        <f t="shared" si="12"/>
        <v>147899</v>
      </c>
    </row>
    <row r="26" spans="1:16" x14ac:dyDescent="0.2">
      <c r="A26" s="266" t="s">
        <v>442</v>
      </c>
      <c r="B26" s="311">
        <v>195200</v>
      </c>
      <c r="C26" s="320">
        <f>73200/11</f>
        <v>6654.545454545455</v>
      </c>
      <c r="D26" s="320">
        <f t="shared" ref="D26:M26" si="15">73200/11</f>
        <v>6654.545454545455</v>
      </c>
      <c r="E26" s="320">
        <f t="shared" si="15"/>
        <v>6654.545454545455</v>
      </c>
      <c r="F26" s="320">
        <f t="shared" si="15"/>
        <v>6654.545454545455</v>
      </c>
      <c r="G26" s="320">
        <f t="shared" si="15"/>
        <v>6654.545454545455</v>
      </c>
      <c r="H26" s="320">
        <f t="shared" si="15"/>
        <v>6654.545454545455</v>
      </c>
      <c r="I26" s="320">
        <f t="shared" si="15"/>
        <v>6654.545454545455</v>
      </c>
      <c r="J26" s="320">
        <f t="shared" si="15"/>
        <v>6654.545454545455</v>
      </c>
      <c r="K26" s="320">
        <f t="shared" si="15"/>
        <v>6654.545454545455</v>
      </c>
      <c r="L26" s="320">
        <f t="shared" si="15"/>
        <v>6654.545454545455</v>
      </c>
      <c r="M26" s="320">
        <f t="shared" si="15"/>
        <v>6654.545454545455</v>
      </c>
      <c r="N26" s="283">
        <f t="shared" si="13"/>
        <v>268399.99999999988</v>
      </c>
      <c r="O26" s="319"/>
      <c r="P26" s="283">
        <f t="shared" si="12"/>
        <v>268399.99999999988</v>
      </c>
    </row>
    <row r="27" spans="1:16" x14ac:dyDescent="0.2">
      <c r="A27" s="266" t="s">
        <v>141</v>
      </c>
      <c r="B27" s="311">
        <f>176800/12</f>
        <v>14733.333333333334</v>
      </c>
      <c r="C27" s="311">
        <f t="shared" ref="C27:M27" si="16">176800/12</f>
        <v>14733.333333333334</v>
      </c>
      <c r="D27" s="311">
        <f t="shared" si="16"/>
        <v>14733.333333333334</v>
      </c>
      <c r="E27" s="311">
        <f t="shared" si="16"/>
        <v>14733.333333333334</v>
      </c>
      <c r="F27" s="311">
        <f t="shared" si="16"/>
        <v>14733.333333333334</v>
      </c>
      <c r="G27" s="311">
        <f t="shared" si="16"/>
        <v>14733.333333333334</v>
      </c>
      <c r="H27" s="311">
        <f t="shared" si="16"/>
        <v>14733.333333333334</v>
      </c>
      <c r="I27" s="311">
        <f t="shared" si="16"/>
        <v>14733.333333333334</v>
      </c>
      <c r="J27" s="311">
        <f t="shared" si="16"/>
        <v>14733.333333333334</v>
      </c>
      <c r="K27" s="311">
        <f t="shared" si="16"/>
        <v>14733.333333333334</v>
      </c>
      <c r="L27" s="311">
        <f t="shared" si="16"/>
        <v>14733.333333333334</v>
      </c>
      <c r="M27" s="311">
        <f t="shared" si="16"/>
        <v>14733.333333333334</v>
      </c>
      <c r="N27" s="283">
        <f t="shared" si="13"/>
        <v>176800.00000000003</v>
      </c>
      <c r="O27" s="325"/>
      <c r="P27" s="283">
        <f t="shared" si="12"/>
        <v>176800.00000000003</v>
      </c>
    </row>
    <row r="28" spans="1:16" x14ac:dyDescent="0.2">
      <c r="A28" s="321" t="s">
        <v>508</v>
      </c>
      <c r="B28" s="311">
        <f>1642500/12</f>
        <v>136875</v>
      </c>
      <c r="C28" s="311">
        <f t="shared" ref="C28:M28" si="17">1642500/12</f>
        <v>136875</v>
      </c>
      <c r="D28" s="311">
        <f t="shared" si="17"/>
        <v>136875</v>
      </c>
      <c r="E28" s="311">
        <f t="shared" si="17"/>
        <v>136875</v>
      </c>
      <c r="F28" s="311">
        <f t="shared" si="17"/>
        <v>136875</v>
      </c>
      <c r="G28" s="311">
        <f t="shared" si="17"/>
        <v>136875</v>
      </c>
      <c r="H28" s="311">
        <f t="shared" si="17"/>
        <v>136875</v>
      </c>
      <c r="I28" s="311">
        <f t="shared" si="17"/>
        <v>136875</v>
      </c>
      <c r="J28" s="311">
        <f t="shared" si="17"/>
        <v>136875</v>
      </c>
      <c r="K28" s="311">
        <f t="shared" si="17"/>
        <v>136875</v>
      </c>
      <c r="L28" s="311">
        <f t="shared" si="17"/>
        <v>136875</v>
      </c>
      <c r="M28" s="311">
        <f t="shared" si="17"/>
        <v>136875</v>
      </c>
      <c r="N28" s="283">
        <f t="shared" si="13"/>
        <v>1642500</v>
      </c>
      <c r="O28" s="325"/>
      <c r="P28" s="283">
        <f t="shared" si="12"/>
        <v>1642500</v>
      </c>
    </row>
    <row r="29" spans="1:16" x14ac:dyDescent="0.2">
      <c r="A29" s="321" t="s">
        <v>353</v>
      </c>
      <c r="B29" s="311"/>
      <c r="C29" s="320">
        <f>739393/11</f>
        <v>67217.545454545456</v>
      </c>
      <c r="D29" s="320">
        <f t="shared" ref="D29:M29" si="18">739393/11</f>
        <v>67217.545454545456</v>
      </c>
      <c r="E29" s="320">
        <f t="shared" si="18"/>
        <v>67217.545454545456</v>
      </c>
      <c r="F29" s="320">
        <f t="shared" si="18"/>
        <v>67217.545454545456</v>
      </c>
      <c r="G29" s="320">
        <f t="shared" si="18"/>
        <v>67217.545454545456</v>
      </c>
      <c r="H29" s="320">
        <f t="shared" si="18"/>
        <v>67217.545454545456</v>
      </c>
      <c r="I29" s="320">
        <f t="shared" si="18"/>
        <v>67217.545454545456</v>
      </c>
      <c r="J29" s="320">
        <f t="shared" si="18"/>
        <v>67217.545454545456</v>
      </c>
      <c r="K29" s="320">
        <f t="shared" si="18"/>
        <v>67217.545454545456</v>
      </c>
      <c r="L29" s="320">
        <f t="shared" si="18"/>
        <v>67217.545454545456</v>
      </c>
      <c r="M29" s="320">
        <f t="shared" si="18"/>
        <v>67217.545454545456</v>
      </c>
      <c r="N29" s="283">
        <f t="shared" si="13"/>
        <v>739392.99999999988</v>
      </c>
      <c r="O29" s="325"/>
      <c r="P29" s="283">
        <f t="shared" si="12"/>
        <v>739392.99999999988</v>
      </c>
    </row>
    <row r="30" spans="1:16" x14ac:dyDescent="0.2">
      <c r="A30" s="321" t="s">
        <v>509</v>
      </c>
      <c r="B30" s="311"/>
      <c r="C30" s="320"/>
      <c r="D30" s="320">
        <f>204631/10</f>
        <v>20463.099999999999</v>
      </c>
      <c r="E30" s="320">
        <f t="shared" ref="E30:M30" si="19">204631/10</f>
        <v>20463.099999999999</v>
      </c>
      <c r="F30" s="320">
        <f t="shared" si="19"/>
        <v>20463.099999999999</v>
      </c>
      <c r="G30" s="320">
        <f t="shared" si="19"/>
        <v>20463.099999999999</v>
      </c>
      <c r="H30" s="320">
        <f t="shared" si="19"/>
        <v>20463.099999999999</v>
      </c>
      <c r="I30" s="320">
        <f t="shared" si="19"/>
        <v>20463.099999999999</v>
      </c>
      <c r="J30" s="320">
        <f t="shared" si="19"/>
        <v>20463.099999999999</v>
      </c>
      <c r="K30" s="320">
        <f t="shared" si="19"/>
        <v>20463.099999999999</v>
      </c>
      <c r="L30" s="320">
        <f t="shared" si="19"/>
        <v>20463.099999999999</v>
      </c>
      <c r="M30" s="320">
        <f t="shared" si="19"/>
        <v>20463.099999999999</v>
      </c>
      <c r="N30" s="283">
        <f t="shared" si="13"/>
        <v>204631.00000000003</v>
      </c>
      <c r="O30" s="325"/>
      <c r="P30" s="283">
        <f t="shared" si="12"/>
        <v>204631.00000000003</v>
      </c>
    </row>
    <row r="31" spans="1:16" x14ac:dyDescent="0.2">
      <c r="A31" s="321" t="s">
        <v>510</v>
      </c>
      <c r="B31" s="311"/>
      <c r="C31" s="320"/>
      <c r="D31" s="320">
        <f>35525/10</f>
        <v>3552.5</v>
      </c>
      <c r="E31" s="320">
        <f t="shared" ref="E31:M31" si="20">35525/10</f>
        <v>3552.5</v>
      </c>
      <c r="F31" s="320">
        <f t="shared" si="20"/>
        <v>3552.5</v>
      </c>
      <c r="G31" s="320">
        <f t="shared" si="20"/>
        <v>3552.5</v>
      </c>
      <c r="H31" s="320">
        <f t="shared" si="20"/>
        <v>3552.5</v>
      </c>
      <c r="I31" s="320">
        <f t="shared" si="20"/>
        <v>3552.5</v>
      </c>
      <c r="J31" s="320">
        <f t="shared" si="20"/>
        <v>3552.5</v>
      </c>
      <c r="K31" s="320">
        <f t="shared" si="20"/>
        <v>3552.5</v>
      </c>
      <c r="L31" s="320">
        <f t="shared" si="20"/>
        <v>3552.5</v>
      </c>
      <c r="M31" s="320">
        <f t="shared" si="20"/>
        <v>3552.5</v>
      </c>
      <c r="N31" s="283">
        <f t="shared" si="13"/>
        <v>35525</v>
      </c>
      <c r="O31" s="325"/>
      <c r="P31" s="283">
        <f t="shared" si="12"/>
        <v>35525</v>
      </c>
    </row>
    <row r="32" spans="1:16" x14ac:dyDescent="0.2">
      <c r="A32" s="321" t="s">
        <v>511</v>
      </c>
      <c r="B32" s="311"/>
      <c r="C32" s="320"/>
      <c r="D32" s="320"/>
      <c r="E32" s="320"/>
      <c r="F32" s="320"/>
      <c r="G32" s="320">
        <v>6000</v>
      </c>
      <c r="H32" s="311">
        <v>1000</v>
      </c>
      <c r="I32" s="320"/>
      <c r="J32" s="320">
        <v>6000</v>
      </c>
      <c r="K32" s="320">
        <v>1000</v>
      </c>
      <c r="L32" s="320">
        <v>570</v>
      </c>
      <c r="M32" s="320"/>
      <c r="N32" s="283">
        <f t="shared" si="13"/>
        <v>14570</v>
      </c>
      <c r="O32" s="325"/>
      <c r="P32" s="283">
        <f t="shared" si="12"/>
        <v>14570</v>
      </c>
    </row>
    <row r="33" spans="1:16" x14ac:dyDescent="0.2">
      <c r="A33" s="321" t="s">
        <v>512</v>
      </c>
      <c r="B33" s="311"/>
      <c r="C33" s="320"/>
      <c r="D33" s="320"/>
      <c r="E33" s="320"/>
      <c r="F33" s="320"/>
      <c r="G33" s="320"/>
      <c r="H33" s="311">
        <v>2500</v>
      </c>
      <c r="I33" s="320">
        <v>2500</v>
      </c>
      <c r="J33" s="320">
        <v>2500</v>
      </c>
      <c r="K33" s="320">
        <v>2500</v>
      </c>
      <c r="L33" s="320">
        <v>2500</v>
      </c>
      <c r="M33" s="320">
        <v>2500</v>
      </c>
      <c r="N33" s="283">
        <f t="shared" si="13"/>
        <v>15000</v>
      </c>
      <c r="O33" s="325"/>
      <c r="P33" s="283">
        <f t="shared" si="12"/>
        <v>15000</v>
      </c>
    </row>
    <row r="34" spans="1:16" x14ac:dyDescent="0.2">
      <c r="A34" s="321" t="s">
        <v>513</v>
      </c>
      <c r="B34" s="311"/>
      <c r="C34" s="320"/>
      <c r="D34" s="320"/>
      <c r="E34" s="320"/>
      <c r="F34" s="320"/>
      <c r="G34" s="320">
        <v>7450</v>
      </c>
      <c r="H34" s="311"/>
      <c r="I34" s="320"/>
      <c r="J34" s="320"/>
      <c r="K34" s="320"/>
      <c r="L34" s="320"/>
      <c r="M34" s="320">
        <v>7494</v>
      </c>
      <c r="N34" s="283">
        <f t="shared" si="13"/>
        <v>14944</v>
      </c>
      <c r="O34" s="325"/>
      <c r="P34" s="283">
        <f t="shared" si="12"/>
        <v>14944</v>
      </c>
    </row>
    <row r="35" spans="1:16" x14ac:dyDescent="0.2">
      <c r="A35" s="321" t="s">
        <v>517</v>
      </c>
      <c r="B35" s="311">
        <v>22500</v>
      </c>
      <c r="C35" s="320"/>
      <c r="D35" s="320"/>
      <c r="E35" s="320"/>
      <c r="F35" s="320"/>
      <c r="G35" s="320"/>
      <c r="H35" s="311"/>
      <c r="I35" s="320"/>
      <c r="J35" s="320"/>
      <c r="K35" s="320"/>
      <c r="L35" s="320"/>
      <c r="M35" s="320"/>
      <c r="N35" s="283">
        <f t="shared" si="13"/>
        <v>22500</v>
      </c>
      <c r="O35" s="325"/>
      <c r="P35" s="283">
        <f t="shared" si="12"/>
        <v>22500</v>
      </c>
    </row>
    <row r="36" spans="1:16" x14ac:dyDescent="0.2">
      <c r="A36" s="321"/>
      <c r="B36" s="311"/>
      <c r="C36" s="311"/>
      <c r="D36" s="311"/>
      <c r="E36" s="311"/>
      <c r="F36" s="311"/>
      <c r="G36" s="311"/>
      <c r="H36" s="311"/>
      <c r="I36" s="311"/>
      <c r="J36" s="311"/>
      <c r="K36" s="311"/>
      <c r="L36" s="311"/>
      <c r="M36" s="311"/>
      <c r="N36" s="283">
        <f t="shared" si="13"/>
        <v>0</v>
      </c>
      <c r="O36" s="325"/>
      <c r="P36" s="283">
        <f t="shared" si="12"/>
        <v>0</v>
      </c>
    </row>
    <row r="37" spans="1:16" x14ac:dyDescent="0.2">
      <c r="A37" s="321"/>
      <c r="B37" s="311"/>
      <c r="C37" s="320"/>
      <c r="D37" s="320"/>
      <c r="E37" s="320"/>
      <c r="F37" s="320"/>
      <c r="G37" s="320"/>
      <c r="H37" s="311"/>
      <c r="I37" s="320"/>
      <c r="J37" s="320"/>
      <c r="K37" s="320"/>
      <c r="L37" s="320"/>
      <c r="M37" s="320"/>
      <c r="N37" s="283">
        <f t="shared" si="13"/>
        <v>0</v>
      </c>
      <c r="O37" s="325"/>
      <c r="P37" s="283">
        <f t="shared" si="12"/>
        <v>0</v>
      </c>
    </row>
    <row r="38" spans="1:16" x14ac:dyDescent="0.2">
      <c r="A38" s="321"/>
      <c r="B38" s="311"/>
      <c r="C38" s="320"/>
      <c r="D38" s="320"/>
      <c r="E38" s="320"/>
      <c r="F38" s="320"/>
      <c r="G38" s="320"/>
      <c r="H38" s="311"/>
      <c r="I38" s="320"/>
      <c r="J38" s="320"/>
      <c r="K38" s="320"/>
      <c r="L38" s="320"/>
      <c r="M38" s="320"/>
      <c r="N38" s="283">
        <f t="shared" si="13"/>
        <v>0</v>
      </c>
      <c r="O38" s="325"/>
      <c r="P38" s="283">
        <f t="shared" si="12"/>
        <v>0</v>
      </c>
    </row>
    <row r="39" spans="1:16" x14ac:dyDescent="0.2">
      <c r="A39" s="310"/>
      <c r="B39" s="311"/>
      <c r="C39" s="320"/>
      <c r="D39" s="320"/>
      <c r="E39" s="320"/>
      <c r="F39" s="320"/>
      <c r="G39" s="320"/>
      <c r="H39" s="311"/>
      <c r="I39" s="324"/>
      <c r="J39" s="320"/>
      <c r="K39" s="320"/>
      <c r="L39" s="320"/>
      <c r="M39" s="320"/>
      <c r="N39" s="283">
        <f t="shared" si="13"/>
        <v>0</v>
      </c>
      <c r="O39" s="325"/>
      <c r="P39" s="283">
        <f t="shared" si="12"/>
        <v>0</v>
      </c>
    </row>
    <row r="40" spans="1:16" ht="16" thickBot="1" x14ac:dyDescent="0.25">
      <c r="A40" s="268" t="s">
        <v>465</v>
      </c>
      <c r="B40" s="294">
        <f>SUM(B20:B39)</f>
        <v>387133.33333333337</v>
      </c>
      <c r="C40" s="294">
        <f t="shared" ref="C40:M40" si="21">SUM(C20:C39)</f>
        <v>756492.51515151514</v>
      </c>
      <c r="D40" s="294">
        <f t="shared" si="21"/>
        <v>698950.01515151514</v>
      </c>
      <c r="E40" s="294">
        <f t="shared" si="21"/>
        <v>691450.01515151514</v>
      </c>
      <c r="F40" s="294">
        <f t="shared" si="21"/>
        <v>691450.01515151514</v>
      </c>
      <c r="G40" s="294">
        <f t="shared" si="21"/>
        <v>717400.01515151514</v>
      </c>
      <c r="H40" s="294">
        <f t="shared" si="21"/>
        <v>694950.01515151514</v>
      </c>
      <c r="I40" s="294">
        <f t="shared" si="21"/>
        <v>693950.01515151514</v>
      </c>
      <c r="J40" s="294">
        <f t="shared" si="21"/>
        <v>699950.01515151514</v>
      </c>
      <c r="K40" s="294">
        <f t="shared" si="21"/>
        <v>694950.01515151514</v>
      </c>
      <c r="L40" s="294">
        <f t="shared" si="21"/>
        <v>694520.01515151514</v>
      </c>
      <c r="M40" s="294">
        <f t="shared" si="21"/>
        <v>701447.01515151514</v>
      </c>
      <c r="N40" s="293">
        <f>SUM(N20:N39)</f>
        <v>8122642.9999999991</v>
      </c>
      <c r="O40" s="293">
        <f>SUM(O22:O39)</f>
        <v>0</v>
      </c>
      <c r="P40" s="294">
        <f>N40-O40</f>
        <v>8122642.9999999991</v>
      </c>
    </row>
    <row r="41" spans="1:16" ht="16" thickTop="1" x14ac:dyDescent="0.2">
      <c r="A41" s="268" t="s">
        <v>443</v>
      </c>
      <c r="B41" s="421">
        <f>B40</f>
        <v>387133.33333333337</v>
      </c>
      <c r="C41" s="295">
        <f>B41+C40</f>
        <v>1143625.8484848486</v>
      </c>
      <c r="D41" s="295">
        <f t="shared" ref="D41:M41" si="22">C41+D40</f>
        <v>1842575.8636363638</v>
      </c>
      <c r="E41" s="295">
        <f t="shared" si="22"/>
        <v>2534025.8787878789</v>
      </c>
      <c r="F41" s="295">
        <f t="shared" si="22"/>
        <v>3225475.893939394</v>
      </c>
      <c r="G41" s="295">
        <f t="shared" si="22"/>
        <v>3942875.9090909092</v>
      </c>
      <c r="H41" s="295">
        <f t="shared" si="22"/>
        <v>4637825.9242424238</v>
      </c>
      <c r="I41" s="295">
        <f t="shared" si="22"/>
        <v>5331775.9393939395</v>
      </c>
      <c r="J41" s="295">
        <f t="shared" si="22"/>
        <v>6031725.9545454551</v>
      </c>
      <c r="K41" s="295">
        <f t="shared" si="22"/>
        <v>6726675.9696969707</v>
      </c>
      <c r="L41" s="295">
        <f t="shared" si="22"/>
        <v>7421195.9848484863</v>
      </c>
      <c r="M41" s="295">
        <f t="shared" si="22"/>
        <v>8122643.0000000019</v>
      </c>
      <c r="N41" s="327"/>
      <c r="O41" s="328"/>
      <c r="P41" s="296"/>
    </row>
    <row r="42" spans="1:16" x14ac:dyDescent="0.2">
      <c r="A42" s="297" t="s">
        <v>444</v>
      </c>
      <c r="B42" s="422" t="e">
        <f>B41/$O$40</f>
        <v>#DIV/0!</v>
      </c>
      <c r="C42" s="334" t="e">
        <f>C41/$O$40</f>
        <v>#DIV/0!</v>
      </c>
      <c r="D42" s="334" t="e">
        <f t="shared" ref="D42:M42" si="23">D41/$O$40</f>
        <v>#DIV/0!</v>
      </c>
      <c r="E42" s="334" t="e">
        <f t="shared" si="23"/>
        <v>#DIV/0!</v>
      </c>
      <c r="F42" s="334" t="e">
        <f t="shared" si="23"/>
        <v>#DIV/0!</v>
      </c>
      <c r="G42" s="334" t="e">
        <f t="shared" si="23"/>
        <v>#DIV/0!</v>
      </c>
      <c r="H42" s="334" t="e">
        <f t="shared" si="23"/>
        <v>#DIV/0!</v>
      </c>
      <c r="I42" s="334" t="e">
        <f t="shared" si="23"/>
        <v>#DIV/0!</v>
      </c>
      <c r="J42" s="334" t="e">
        <f t="shared" si="23"/>
        <v>#DIV/0!</v>
      </c>
      <c r="K42" s="334" t="e">
        <f t="shared" si="23"/>
        <v>#DIV/0!</v>
      </c>
      <c r="L42" s="334" t="e">
        <f t="shared" si="23"/>
        <v>#DIV/0!</v>
      </c>
      <c r="M42" s="334" t="e">
        <f t="shared" si="23"/>
        <v>#DIV/0!</v>
      </c>
      <c r="N42" s="329"/>
      <c r="O42" s="298"/>
      <c r="P42" s="298"/>
    </row>
    <row r="43" spans="1:16" x14ac:dyDescent="0.2">
      <c r="A43" s="265"/>
      <c r="B43" s="265"/>
      <c r="C43" s="265"/>
      <c r="D43" s="265"/>
      <c r="E43" s="265"/>
      <c r="F43" s="270"/>
      <c r="G43" s="270"/>
      <c r="H43" s="270"/>
      <c r="I43" s="270"/>
      <c r="J43" s="270"/>
      <c r="K43" s="270"/>
      <c r="L43" s="270"/>
      <c r="M43" s="270"/>
      <c r="N43" s="299"/>
      <c r="O43" s="297"/>
      <c r="P43" s="297"/>
    </row>
    <row r="44" spans="1:16" x14ac:dyDescent="0.2">
      <c r="A44" s="443" t="s">
        <v>445</v>
      </c>
      <c r="B44" s="443"/>
      <c r="C44" s="443"/>
      <c r="D44" s="443"/>
      <c r="E44" s="443"/>
      <c r="F44" s="443"/>
      <c r="G44" s="443"/>
      <c r="H44" s="443"/>
      <c r="I44" s="443"/>
      <c r="J44" s="443"/>
      <c r="K44" s="443"/>
      <c r="L44" s="443"/>
      <c r="M44" s="443"/>
      <c r="N44" s="443"/>
      <c r="O44" s="443"/>
      <c r="P44" s="443"/>
    </row>
    <row r="45" spans="1:16" x14ac:dyDescent="0.2">
      <c r="A45" s="265"/>
      <c r="B45" s="291"/>
      <c r="C45" s="291"/>
      <c r="D45" s="291"/>
      <c r="E45" s="291"/>
      <c r="F45" s="291"/>
      <c r="G45" s="291"/>
      <c r="H45" s="291"/>
      <c r="I45" s="291"/>
      <c r="J45" s="291"/>
      <c r="K45" s="291"/>
      <c r="L45" s="291"/>
      <c r="M45" s="291"/>
      <c r="N45" s="300"/>
      <c r="O45" s="267"/>
      <c r="P45" s="267"/>
    </row>
    <row r="46" spans="1:16" x14ac:dyDescent="0.2">
      <c r="A46" s="265" t="s">
        <v>446</v>
      </c>
      <c r="B46" s="292">
        <f>B15-B40</f>
        <v>287220.66666666663</v>
      </c>
      <c r="C46" s="292">
        <f t="shared" ref="C46:P46" si="24">C15-C40</f>
        <v>-82138.515151515137</v>
      </c>
      <c r="D46" s="292">
        <f t="shared" si="24"/>
        <v>-20936.015151515137</v>
      </c>
      <c r="E46" s="292">
        <f t="shared" si="24"/>
        <v>12597.762626262731</v>
      </c>
      <c r="F46" s="292">
        <f t="shared" si="24"/>
        <v>12597.762626262731</v>
      </c>
      <c r="G46" s="292">
        <f t="shared" si="24"/>
        <v>-13352.237373737269</v>
      </c>
      <c r="H46" s="292">
        <f t="shared" si="24"/>
        <v>9097.7626262627309</v>
      </c>
      <c r="I46" s="292">
        <f t="shared" si="24"/>
        <v>10097.762626262731</v>
      </c>
      <c r="J46" s="292">
        <f t="shared" si="24"/>
        <v>4097.7626262627309</v>
      </c>
      <c r="K46" s="292">
        <f t="shared" si="24"/>
        <v>9097.7626262627309</v>
      </c>
      <c r="L46" s="292">
        <f t="shared" si="24"/>
        <v>9527.7626262627309</v>
      </c>
      <c r="M46" s="292">
        <f t="shared" si="24"/>
        <v>2597.7548484847648</v>
      </c>
      <c r="N46" s="301">
        <f t="shared" si="24"/>
        <v>240505.9922222225</v>
      </c>
      <c r="O46" s="292">
        <f t="shared" si="24"/>
        <v>0</v>
      </c>
      <c r="P46" s="420">
        <f t="shared" si="24"/>
        <v>240505.9922222225</v>
      </c>
    </row>
    <row r="47" spans="1:16" x14ac:dyDescent="0.2">
      <c r="A47" s="265"/>
      <c r="B47" s="292"/>
      <c r="C47" s="301"/>
      <c r="D47" s="292"/>
      <c r="E47" s="301"/>
      <c r="F47" s="301"/>
      <c r="G47" s="301"/>
      <c r="H47" s="301"/>
      <c r="I47" s="301"/>
      <c r="J47" s="301"/>
      <c r="K47" s="301"/>
      <c r="L47" s="301"/>
      <c r="M47" s="301"/>
      <c r="N47" s="302"/>
      <c r="O47" s="302"/>
      <c r="P47" s="303"/>
    </row>
    <row r="48" spans="1:16" x14ac:dyDescent="0.2">
      <c r="A48" s="265" t="s">
        <v>447</v>
      </c>
      <c r="B48" s="433">
        <v>1631</v>
      </c>
      <c r="C48" s="301">
        <f>B50</f>
        <v>287220.66666666663</v>
      </c>
      <c r="D48" s="301">
        <f t="shared" ref="D48:M48" si="25">C50</f>
        <v>205082.15151515149</v>
      </c>
      <c r="E48" s="301">
        <f t="shared" si="25"/>
        <v>184146.13636363635</v>
      </c>
      <c r="F48" s="301">
        <f t="shared" si="25"/>
        <v>196743.89898989908</v>
      </c>
      <c r="G48" s="301">
        <f t="shared" si="25"/>
        <v>209341.66161616181</v>
      </c>
      <c r="H48" s="301">
        <f t="shared" si="25"/>
        <v>195989.42424242455</v>
      </c>
      <c r="I48" s="301">
        <f t="shared" si="25"/>
        <v>205087.18686868728</v>
      </c>
      <c r="J48" s="301">
        <f t="shared" si="25"/>
        <v>215184.94949495001</v>
      </c>
      <c r="K48" s="301">
        <f t="shared" si="25"/>
        <v>219282.71212121274</v>
      </c>
      <c r="L48" s="301">
        <f t="shared" si="25"/>
        <v>228380.47474747547</v>
      </c>
      <c r="M48" s="301">
        <f t="shared" si="25"/>
        <v>237908.2373737382</v>
      </c>
      <c r="N48" s="326"/>
      <c r="O48" s="326"/>
      <c r="P48" s="301">
        <f>N48-O48</f>
        <v>0</v>
      </c>
    </row>
    <row r="49" spans="1:16" x14ac:dyDescent="0.2">
      <c r="A49" s="265"/>
      <c r="B49" s="304"/>
      <c r="C49" s="305"/>
      <c r="D49" s="304"/>
      <c r="E49" s="305"/>
      <c r="F49" s="305"/>
      <c r="G49" s="305"/>
      <c r="H49" s="305"/>
      <c r="I49" s="305"/>
      <c r="J49" s="305"/>
      <c r="K49" s="305"/>
      <c r="L49" s="305"/>
      <c r="M49" s="305"/>
      <c r="N49" s="306"/>
      <c r="O49" s="306"/>
      <c r="P49" s="306"/>
    </row>
    <row r="50" spans="1:16" ht="16" thickBot="1" x14ac:dyDescent="0.25">
      <c r="A50" s="268" t="s">
        <v>448</v>
      </c>
      <c r="B50" s="307">
        <f>B46</f>
        <v>287220.66666666663</v>
      </c>
      <c r="C50" s="308">
        <f>SUM(C48,C46)</f>
        <v>205082.15151515149</v>
      </c>
      <c r="D50" s="308">
        <f t="shared" ref="D50:P50" si="26">SUM(D48,D46)</f>
        <v>184146.13636363635</v>
      </c>
      <c r="E50" s="308">
        <f t="shared" si="26"/>
        <v>196743.89898989908</v>
      </c>
      <c r="F50" s="308">
        <f t="shared" si="26"/>
        <v>209341.66161616181</v>
      </c>
      <c r="G50" s="308">
        <f t="shared" si="26"/>
        <v>195989.42424242455</v>
      </c>
      <c r="H50" s="308">
        <f t="shared" si="26"/>
        <v>205087.18686868728</v>
      </c>
      <c r="I50" s="308">
        <f t="shared" si="26"/>
        <v>215184.94949495001</v>
      </c>
      <c r="J50" s="308">
        <f t="shared" si="26"/>
        <v>219282.71212121274</v>
      </c>
      <c r="K50" s="308">
        <f t="shared" si="26"/>
        <v>228380.47474747547</v>
      </c>
      <c r="L50" s="308">
        <f t="shared" si="26"/>
        <v>237908.2373737382</v>
      </c>
      <c r="M50" s="308">
        <f t="shared" si="26"/>
        <v>240505.99222222297</v>
      </c>
      <c r="N50" s="308">
        <f t="shared" si="26"/>
        <v>240505.9922222225</v>
      </c>
      <c r="O50" s="308">
        <f t="shared" si="26"/>
        <v>0</v>
      </c>
      <c r="P50" s="308">
        <f t="shared" si="26"/>
        <v>240505.9922222225</v>
      </c>
    </row>
    <row r="51" spans="1:16" ht="16" thickTop="1" x14ac:dyDescent="0.2">
      <c r="A51" s="268"/>
      <c r="B51" s="309"/>
      <c r="C51" s="309"/>
      <c r="D51" s="309"/>
      <c r="E51" s="309"/>
      <c r="F51" s="309"/>
      <c r="G51" s="309"/>
      <c r="H51" s="309"/>
      <c r="I51" s="309"/>
      <c r="J51" s="309"/>
      <c r="K51" s="309"/>
      <c r="L51" s="309"/>
      <c r="M51" s="309"/>
      <c r="N51" s="309"/>
      <c r="O51" s="309"/>
      <c r="P51" s="309"/>
    </row>
  </sheetData>
  <sheetProtection selectLockedCells="1"/>
  <mergeCells count="3">
    <mergeCell ref="N3:N4"/>
    <mergeCell ref="O3:O4"/>
    <mergeCell ref="A44:P44"/>
  </mergeCells>
  <pageMargins left="0.5" right="0.5" top="0.5" bottom="0.5" header="0.3" footer="0.3"/>
  <pageSetup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4"/>
  <sheetViews>
    <sheetView topLeftCell="C6" workbookViewId="0">
      <selection activeCell="E6" sqref="E6"/>
    </sheetView>
  </sheetViews>
  <sheetFormatPr baseColWidth="10" defaultColWidth="8.83203125" defaultRowHeight="15" x14ac:dyDescent="0.2"/>
  <cols>
    <col min="1" max="1" width="14.1640625" style="356" bestFit="1" customWidth="1"/>
    <col min="2" max="2" width="9.5" style="263" bestFit="1" customWidth="1"/>
    <col min="3" max="4" width="9.5" style="263" customWidth="1"/>
    <col min="5" max="5" width="8.83203125" style="356"/>
    <col min="6" max="6" width="12.83203125" style="356" bestFit="1" customWidth="1"/>
    <col min="7" max="7" width="8.83203125" style="356"/>
    <col min="8" max="8" width="55.1640625" style="356" customWidth="1"/>
    <col min="9" max="9" width="13.1640625" style="356" bestFit="1" customWidth="1"/>
    <col min="10" max="16384" width="8.83203125" style="356"/>
  </cols>
  <sheetData>
    <row r="1" spans="1:10" x14ac:dyDescent="0.2">
      <c r="B1" s="444" t="s">
        <v>395</v>
      </c>
      <c r="C1" s="444"/>
      <c r="D1" s="444"/>
      <c r="E1" s="444"/>
      <c r="F1" s="444"/>
    </row>
    <row r="2" spans="1:10" x14ac:dyDescent="0.2">
      <c r="B2" s="444" t="s">
        <v>485</v>
      </c>
      <c r="C2" s="444"/>
      <c r="D2" s="444"/>
      <c r="E2" s="444"/>
      <c r="F2" s="444"/>
    </row>
    <row r="3" spans="1:10" ht="30" x14ac:dyDescent="0.2">
      <c r="A3" s="356" t="s">
        <v>394</v>
      </c>
      <c r="B3" s="418" t="s">
        <v>401</v>
      </c>
      <c r="C3" s="419" t="s">
        <v>453</v>
      </c>
      <c r="D3" s="419" t="s">
        <v>454</v>
      </c>
      <c r="E3" s="259" t="s">
        <v>396</v>
      </c>
      <c r="F3" s="260" t="s">
        <v>398</v>
      </c>
    </row>
    <row r="4" spans="1:10" x14ac:dyDescent="0.2">
      <c r="A4" s="261" t="s">
        <v>377</v>
      </c>
      <c r="B4" s="332">
        <v>6637</v>
      </c>
      <c r="C4" s="333">
        <v>1002</v>
      </c>
      <c r="D4" s="333">
        <f>B4+C4</f>
        <v>7639</v>
      </c>
      <c r="E4" s="239"/>
      <c r="F4" s="331">
        <f t="shared" ref="F4:F20" si="0">E4*D4</f>
        <v>0</v>
      </c>
    </row>
    <row r="5" spans="1:10" x14ac:dyDescent="0.2">
      <c r="A5" s="261" t="s">
        <v>378</v>
      </c>
      <c r="B5" s="332">
        <v>6621</v>
      </c>
      <c r="C5" s="333">
        <v>1100</v>
      </c>
      <c r="D5" s="333">
        <f t="shared" ref="D5:D20" si="1">B5+C5</f>
        <v>7721</v>
      </c>
      <c r="E5" s="239"/>
      <c r="F5" s="331">
        <f t="shared" si="0"/>
        <v>0</v>
      </c>
    </row>
    <row r="6" spans="1:10" x14ac:dyDescent="0.2">
      <c r="A6" s="261" t="s">
        <v>379</v>
      </c>
      <c r="B6" s="332">
        <v>5527</v>
      </c>
      <c r="C6" s="333">
        <v>979</v>
      </c>
      <c r="D6" s="333">
        <f t="shared" si="1"/>
        <v>6506</v>
      </c>
      <c r="E6" s="239"/>
      <c r="F6" s="331">
        <f t="shared" si="0"/>
        <v>0</v>
      </c>
    </row>
    <row r="7" spans="1:10" x14ac:dyDescent="0.2">
      <c r="A7" s="261" t="s">
        <v>380</v>
      </c>
      <c r="B7" s="332">
        <v>5941</v>
      </c>
      <c r="C7" s="333">
        <v>2466</v>
      </c>
      <c r="D7" s="333">
        <f t="shared" si="1"/>
        <v>8407</v>
      </c>
      <c r="E7" s="239"/>
      <c r="F7" s="331">
        <f t="shared" si="0"/>
        <v>0</v>
      </c>
    </row>
    <row r="8" spans="1:10" x14ac:dyDescent="0.2">
      <c r="A8" s="261" t="s">
        <v>381</v>
      </c>
      <c r="B8" s="332">
        <v>6707</v>
      </c>
      <c r="C8" s="333">
        <v>1302</v>
      </c>
      <c r="D8" s="333">
        <f t="shared" si="1"/>
        <v>8009</v>
      </c>
      <c r="E8" s="239"/>
      <c r="F8" s="331">
        <f t="shared" si="0"/>
        <v>0</v>
      </c>
    </row>
    <row r="9" spans="1:10" x14ac:dyDescent="0.2">
      <c r="A9" s="261" t="s">
        <v>382</v>
      </c>
      <c r="B9" s="332">
        <v>15590</v>
      </c>
      <c r="C9" s="333">
        <v>7867</v>
      </c>
      <c r="D9" s="333">
        <f t="shared" si="1"/>
        <v>23457</v>
      </c>
      <c r="E9" s="239"/>
      <c r="F9" s="331">
        <f t="shared" si="0"/>
        <v>0</v>
      </c>
    </row>
    <row r="10" spans="1:10" x14ac:dyDescent="0.2">
      <c r="A10" s="261" t="s">
        <v>383</v>
      </c>
      <c r="B10" s="332">
        <v>5653</v>
      </c>
      <c r="C10" s="333">
        <v>26220</v>
      </c>
      <c r="D10" s="333">
        <f t="shared" si="1"/>
        <v>31873</v>
      </c>
      <c r="E10" s="239"/>
      <c r="F10" s="331">
        <f t="shared" si="0"/>
        <v>0</v>
      </c>
      <c r="I10" s="418"/>
      <c r="J10" s="418"/>
    </row>
    <row r="11" spans="1:10" x14ac:dyDescent="0.2">
      <c r="A11" s="261" t="s">
        <v>384</v>
      </c>
      <c r="B11" s="332">
        <v>5738</v>
      </c>
      <c r="C11" s="333">
        <v>2269</v>
      </c>
      <c r="D11" s="333">
        <f t="shared" si="1"/>
        <v>8007</v>
      </c>
      <c r="E11" s="239"/>
      <c r="F11" s="331">
        <f t="shared" si="0"/>
        <v>0</v>
      </c>
      <c r="I11" s="418"/>
      <c r="J11" s="418"/>
    </row>
    <row r="12" spans="1:10" x14ac:dyDescent="0.2">
      <c r="A12" s="261" t="s">
        <v>385</v>
      </c>
      <c r="B12" s="332">
        <v>3955</v>
      </c>
      <c r="C12" s="333">
        <v>6063</v>
      </c>
      <c r="D12" s="333">
        <f t="shared" si="1"/>
        <v>10018</v>
      </c>
      <c r="E12" s="239"/>
      <c r="F12" s="331">
        <f t="shared" si="0"/>
        <v>0</v>
      </c>
      <c r="I12" s="418"/>
      <c r="J12" s="418"/>
    </row>
    <row r="13" spans="1:10" x14ac:dyDescent="0.2">
      <c r="A13" s="261" t="s">
        <v>386</v>
      </c>
      <c r="B13" s="332">
        <v>10369</v>
      </c>
      <c r="C13" s="333">
        <v>1469</v>
      </c>
      <c r="D13" s="333">
        <f t="shared" si="1"/>
        <v>11838</v>
      </c>
      <c r="E13" s="239"/>
      <c r="F13" s="331">
        <f t="shared" si="0"/>
        <v>0</v>
      </c>
      <c r="I13" s="418"/>
      <c r="J13" s="418"/>
    </row>
    <row r="14" spans="1:10" x14ac:dyDescent="0.2">
      <c r="A14" s="261" t="s">
        <v>387</v>
      </c>
      <c r="B14" s="332">
        <v>7150</v>
      </c>
      <c r="C14" s="333">
        <v>928</v>
      </c>
      <c r="D14" s="333">
        <f t="shared" si="1"/>
        <v>8078</v>
      </c>
      <c r="E14" s="239"/>
      <c r="F14" s="331">
        <f t="shared" si="0"/>
        <v>0</v>
      </c>
      <c r="I14" s="418"/>
      <c r="J14" s="418"/>
    </row>
    <row r="15" spans="1:10" x14ac:dyDescent="0.2">
      <c r="A15" s="261" t="s">
        <v>388</v>
      </c>
      <c r="B15" s="332">
        <v>9561</v>
      </c>
      <c r="C15" s="333">
        <v>1644</v>
      </c>
      <c r="D15" s="333">
        <f t="shared" si="1"/>
        <v>11205</v>
      </c>
      <c r="E15" s="239"/>
      <c r="F15" s="331">
        <f t="shared" si="0"/>
        <v>0</v>
      </c>
      <c r="I15" s="418"/>
      <c r="J15" s="418"/>
    </row>
    <row r="16" spans="1:10" x14ac:dyDescent="0.2">
      <c r="A16" s="261" t="s">
        <v>389</v>
      </c>
      <c r="B16" s="332">
        <v>7104</v>
      </c>
      <c r="C16" s="333">
        <v>1458</v>
      </c>
      <c r="D16" s="333">
        <f t="shared" si="1"/>
        <v>8562</v>
      </c>
      <c r="E16" s="239"/>
      <c r="F16" s="331">
        <f t="shared" si="0"/>
        <v>0</v>
      </c>
      <c r="I16" s="418"/>
      <c r="J16" s="418"/>
    </row>
    <row r="17" spans="1:10" x14ac:dyDescent="0.2">
      <c r="A17" s="261" t="s">
        <v>390</v>
      </c>
      <c r="B17" s="332">
        <v>8964</v>
      </c>
      <c r="C17" s="333">
        <v>2662</v>
      </c>
      <c r="D17" s="333">
        <f t="shared" si="1"/>
        <v>11626</v>
      </c>
      <c r="E17" s="239"/>
      <c r="F17" s="331">
        <f t="shared" si="0"/>
        <v>0</v>
      </c>
      <c r="I17" s="418"/>
      <c r="J17" s="418"/>
    </row>
    <row r="18" spans="1:10" x14ac:dyDescent="0.2">
      <c r="A18" s="261" t="s">
        <v>391</v>
      </c>
      <c r="B18" s="332">
        <v>8309</v>
      </c>
      <c r="C18" s="333">
        <v>5783</v>
      </c>
      <c r="D18" s="333">
        <f t="shared" si="1"/>
        <v>14092</v>
      </c>
      <c r="E18" s="239"/>
      <c r="F18" s="331">
        <f t="shared" si="0"/>
        <v>0</v>
      </c>
      <c r="I18" s="418"/>
      <c r="J18" s="418"/>
    </row>
    <row r="19" spans="1:10" x14ac:dyDescent="0.2">
      <c r="A19" s="261" t="s">
        <v>392</v>
      </c>
      <c r="B19" s="332">
        <v>5582</v>
      </c>
      <c r="C19" s="333">
        <v>1152</v>
      </c>
      <c r="D19" s="333">
        <f t="shared" si="1"/>
        <v>6734</v>
      </c>
      <c r="E19" s="239">
        <v>1220</v>
      </c>
      <c r="F19" s="331">
        <f t="shared" si="0"/>
        <v>8215480</v>
      </c>
      <c r="I19" s="418"/>
      <c r="J19" s="418"/>
    </row>
    <row r="20" spans="1:10" x14ac:dyDescent="0.2">
      <c r="A20" s="261" t="s">
        <v>393</v>
      </c>
      <c r="B20" s="332">
        <v>7376</v>
      </c>
      <c r="C20" s="333">
        <v>1677</v>
      </c>
      <c r="D20" s="333">
        <f t="shared" si="1"/>
        <v>9053</v>
      </c>
      <c r="E20" s="239"/>
      <c r="F20" s="331">
        <f t="shared" si="0"/>
        <v>0</v>
      </c>
      <c r="I20" s="418"/>
      <c r="J20" s="418"/>
    </row>
    <row r="21" spans="1:10" x14ac:dyDescent="0.2">
      <c r="A21" s="258" t="s">
        <v>397</v>
      </c>
      <c r="B21" s="332">
        <f>F21/E21</f>
        <v>6734</v>
      </c>
      <c r="E21" s="262">
        <f>SUM(E4:E20)</f>
        <v>1220</v>
      </c>
      <c r="F21" s="262">
        <f>SUM(F4:F20)</f>
        <v>8215480</v>
      </c>
      <c r="I21" s="418"/>
      <c r="J21" s="418"/>
    </row>
    <row r="22" spans="1:10" x14ac:dyDescent="0.2">
      <c r="I22" s="418"/>
      <c r="J22" s="418"/>
    </row>
    <row r="23" spans="1:10" x14ac:dyDescent="0.2">
      <c r="I23" s="418"/>
      <c r="J23" s="418"/>
    </row>
    <row r="24" spans="1:10" x14ac:dyDescent="0.2">
      <c r="I24" s="418"/>
      <c r="J24" s="418"/>
    </row>
  </sheetData>
  <sheetProtection password="8EEC" sheet="1" objects="1" scenarios="1" selectLockedCells="1"/>
  <mergeCells count="2">
    <mergeCell ref="B1:F1"/>
    <mergeCell ref="B2:F2"/>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School Inputs</vt:lpstr>
      <vt:lpstr>Technology &amp; Equipment Inputs</vt:lpstr>
      <vt:lpstr>Budget Summary</vt:lpstr>
      <vt:lpstr>Cashflow</vt:lpstr>
      <vt:lpstr>County DSA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Microsoft Office User</cp:lastModifiedBy>
  <cp:lastPrinted>2017-02-13T17:15:52Z</cp:lastPrinted>
  <dcterms:created xsi:type="dcterms:W3CDTF">2009-03-05T15:43:16Z</dcterms:created>
  <dcterms:modified xsi:type="dcterms:W3CDTF">2017-03-31T16:45:57Z</dcterms:modified>
</cp:coreProperties>
</file>